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18195" windowHeight="11310"/>
  </bookViews>
  <sheets>
    <sheet name="Структура перед. эл.энергии 16" sheetId="3" r:id="rId1"/>
    <sheet name="Переданная электроэнергия  2016" sheetId="1" r:id="rId2"/>
  </sheets>
  <definedNames>
    <definedName name="_xlnm.Print_Area" localSheetId="1">'Переданная электроэнергия  2016'!$A$1:$P$22</definedName>
    <definedName name="_xlnm.Print_Area" localSheetId="0">'Структура перед. эл.энергии 16'!$A$1:$P$44</definedName>
  </definedNames>
  <calcPr calcId="145621"/>
</workbook>
</file>

<file path=xl/calcChain.xml><?xml version="1.0" encoding="utf-8"?>
<calcChain xmlns="http://schemas.openxmlformats.org/spreadsheetml/2006/main">
  <c r="M41" i="3" l="1"/>
  <c r="M40" i="3"/>
  <c r="M39" i="3"/>
  <c r="M38" i="3"/>
  <c r="M37" i="3"/>
  <c r="M36" i="3"/>
  <c r="M35" i="3"/>
  <c r="M34" i="3"/>
  <c r="M33" i="3"/>
  <c r="M32" i="3"/>
  <c r="M31" i="3"/>
  <c r="M30" i="3"/>
  <c r="C21" i="1"/>
  <c r="J31" i="3"/>
  <c r="J32" i="3"/>
  <c r="J33" i="3"/>
  <c r="J34" i="3"/>
  <c r="J35" i="3"/>
  <c r="J36" i="3"/>
  <c r="J37" i="3"/>
  <c r="J38" i="3"/>
  <c r="J39" i="3"/>
  <c r="J40" i="3"/>
  <c r="J41" i="3"/>
  <c r="J30" i="3"/>
  <c r="E31" i="3"/>
  <c r="N31" i="3" s="1"/>
  <c r="E32" i="3"/>
  <c r="N32" i="3" s="1"/>
  <c r="E33" i="3"/>
  <c r="N33" i="3" s="1"/>
  <c r="E34" i="3"/>
  <c r="N34" i="3" s="1"/>
  <c r="E35" i="3"/>
  <c r="N35" i="3" s="1"/>
  <c r="E36" i="3"/>
  <c r="N36" i="3" s="1"/>
  <c r="E37" i="3"/>
  <c r="N37" i="3" s="1"/>
  <c r="E38" i="3"/>
  <c r="N38" i="3" s="1"/>
  <c r="E39" i="3"/>
  <c r="N39" i="3" s="1"/>
  <c r="E40" i="3"/>
  <c r="N40" i="3" s="1"/>
  <c r="E41" i="3"/>
  <c r="N41" i="3" s="1"/>
  <c r="E30" i="3"/>
  <c r="N30" i="3" s="1"/>
  <c r="J12" i="3"/>
  <c r="J13" i="3"/>
  <c r="J14" i="3"/>
  <c r="J15" i="3"/>
  <c r="J16" i="3"/>
  <c r="J17" i="3"/>
  <c r="J18" i="3"/>
  <c r="J19" i="3"/>
  <c r="J20" i="3"/>
  <c r="J21" i="3"/>
  <c r="J22" i="3"/>
  <c r="J11" i="3"/>
  <c r="E12" i="3"/>
  <c r="N12" i="3" s="1"/>
  <c r="E13" i="3"/>
  <c r="N13" i="3" s="1"/>
  <c r="E14" i="3"/>
  <c r="N14" i="3" s="1"/>
  <c r="E15" i="3"/>
  <c r="N15" i="3" s="1"/>
  <c r="E16" i="3"/>
  <c r="N16" i="3" s="1"/>
  <c r="E17" i="3"/>
  <c r="N17" i="3" s="1"/>
  <c r="E18" i="3"/>
  <c r="N18" i="3" s="1"/>
  <c r="E19" i="3"/>
  <c r="N19" i="3" s="1"/>
  <c r="E20" i="3"/>
  <c r="N20" i="3" s="1"/>
  <c r="E21" i="3"/>
  <c r="N21" i="3" s="1"/>
  <c r="E22" i="3"/>
  <c r="N22" i="3" s="1"/>
  <c r="E11" i="3"/>
  <c r="N11" i="3" s="1"/>
  <c r="M12" i="3"/>
  <c r="M13" i="3"/>
  <c r="M14" i="3"/>
  <c r="M15" i="3"/>
  <c r="M16" i="3"/>
  <c r="M17" i="3"/>
  <c r="M18" i="3"/>
  <c r="M19" i="3"/>
  <c r="M20" i="3"/>
  <c r="M21" i="3"/>
  <c r="M22" i="3"/>
  <c r="M11" i="3"/>
  <c r="C23" i="3"/>
  <c r="K42" i="3"/>
  <c r="F42" i="3"/>
  <c r="K41" i="3"/>
  <c r="G41" i="3"/>
  <c r="F41" i="3"/>
  <c r="K40" i="3"/>
  <c r="G40" i="3"/>
  <c r="F40" i="3"/>
  <c r="K39" i="3"/>
  <c r="G39" i="3"/>
  <c r="F39" i="3"/>
  <c r="K38" i="3"/>
  <c r="G38" i="3"/>
  <c r="F38" i="3"/>
  <c r="K37" i="3"/>
  <c r="G37" i="3"/>
  <c r="F37" i="3"/>
  <c r="K36" i="3"/>
  <c r="G36" i="3"/>
  <c r="F36" i="3"/>
  <c r="K35" i="3"/>
  <c r="G35" i="3"/>
  <c r="F35" i="3"/>
  <c r="K34" i="3"/>
  <c r="G34" i="3"/>
  <c r="F34" i="3"/>
  <c r="K33" i="3"/>
  <c r="G33" i="3"/>
  <c r="F33" i="3"/>
  <c r="K32" i="3"/>
  <c r="G32" i="3"/>
  <c r="F32" i="3"/>
  <c r="K31" i="3"/>
  <c r="G31" i="3"/>
  <c r="F31" i="3"/>
  <c r="K30" i="3"/>
  <c r="I23" i="3"/>
  <c r="H23" i="3"/>
  <c r="K23" i="3" s="1"/>
  <c r="D23" i="3"/>
  <c r="K22" i="3"/>
  <c r="G22" i="3"/>
  <c r="F22" i="3"/>
  <c r="K21" i="3"/>
  <c r="G21" i="3"/>
  <c r="F21" i="3"/>
  <c r="K20" i="3"/>
  <c r="G20" i="3"/>
  <c r="F20" i="3"/>
  <c r="K19" i="3"/>
  <c r="G19" i="3"/>
  <c r="F19" i="3"/>
  <c r="K18" i="3"/>
  <c r="G18" i="3"/>
  <c r="F18" i="3"/>
  <c r="K17" i="3"/>
  <c r="G17" i="3"/>
  <c r="F17" i="3"/>
  <c r="K16" i="3"/>
  <c r="G16" i="3"/>
  <c r="F16" i="3"/>
  <c r="K15" i="3"/>
  <c r="G15" i="3"/>
  <c r="F15" i="3"/>
  <c r="K14" i="3"/>
  <c r="G14" i="3"/>
  <c r="F14" i="3"/>
  <c r="K13" i="3"/>
  <c r="G13" i="3"/>
  <c r="F13" i="3"/>
  <c r="K12" i="3"/>
  <c r="G12" i="3"/>
  <c r="F12" i="3"/>
  <c r="K11" i="3"/>
  <c r="E9" i="1"/>
  <c r="F9" i="1"/>
  <c r="G9" i="1"/>
  <c r="J9" i="1"/>
  <c r="M9" i="1" s="1"/>
  <c r="K9" i="1"/>
  <c r="L9" i="1"/>
  <c r="E10" i="1"/>
  <c r="L10" i="1" s="1"/>
  <c r="F10" i="1"/>
  <c r="G10" i="1"/>
  <c r="J10" i="1"/>
  <c r="K10" i="1"/>
  <c r="M10" i="1"/>
  <c r="N10" i="1" s="1"/>
  <c r="E11" i="1"/>
  <c r="L11" i="1" s="1"/>
  <c r="F11" i="1"/>
  <c r="G11" i="1"/>
  <c r="J11" i="1"/>
  <c r="K11" i="1"/>
  <c r="M11" i="1"/>
  <c r="N11" i="1" s="1"/>
  <c r="E12" i="1"/>
  <c r="L12" i="1" s="1"/>
  <c r="F12" i="1"/>
  <c r="G12" i="1"/>
  <c r="J12" i="1"/>
  <c r="K12" i="1"/>
  <c r="M12" i="1"/>
  <c r="N12" i="1" s="1"/>
  <c r="E13" i="1"/>
  <c r="F13" i="1"/>
  <c r="G13" i="1"/>
  <c r="J13" i="1"/>
  <c r="M13" i="1" s="1"/>
  <c r="N13" i="1" s="1"/>
  <c r="K13" i="1"/>
  <c r="L13" i="1"/>
  <c r="E14" i="1"/>
  <c r="L14" i="1" s="1"/>
  <c r="F14" i="1"/>
  <c r="G14" i="1"/>
  <c r="J14" i="1"/>
  <c r="K14" i="1"/>
  <c r="M14" i="1"/>
  <c r="N14" i="1" s="1"/>
  <c r="E15" i="1"/>
  <c r="F15" i="1"/>
  <c r="G15" i="1"/>
  <c r="J15" i="1"/>
  <c r="M15" i="1" s="1"/>
  <c r="N15" i="1" s="1"/>
  <c r="K15" i="1"/>
  <c r="L15" i="1"/>
  <c r="E16" i="1"/>
  <c r="L16" i="1" s="1"/>
  <c r="F16" i="1"/>
  <c r="G16" i="1"/>
  <c r="J16" i="1"/>
  <c r="K16" i="1"/>
  <c r="M16" i="1"/>
  <c r="N16" i="1" s="1"/>
  <c r="E17" i="1"/>
  <c r="F17" i="1"/>
  <c r="G17" i="1"/>
  <c r="J17" i="1"/>
  <c r="M17" i="1" s="1"/>
  <c r="N17" i="1" s="1"/>
  <c r="K17" i="1"/>
  <c r="L17" i="1"/>
  <c r="E18" i="1"/>
  <c r="L18" i="1" s="1"/>
  <c r="F18" i="1"/>
  <c r="G18" i="1"/>
  <c r="J18" i="1"/>
  <c r="K18" i="1"/>
  <c r="M18" i="1"/>
  <c r="N18" i="1" s="1"/>
  <c r="E19" i="1"/>
  <c r="F19" i="1"/>
  <c r="G19" i="1"/>
  <c r="J19" i="1"/>
  <c r="M19" i="1" s="1"/>
  <c r="N19" i="1" s="1"/>
  <c r="K19" i="1"/>
  <c r="L19" i="1"/>
  <c r="E20" i="1"/>
  <c r="L20" i="1" s="1"/>
  <c r="F20" i="1"/>
  <c r="G20" i="1"/>
  <c r="J20" i="1"/>
  <c r="K20" i="1"/>
  <c r="M20" i="1"/>
  <c r="N20" i="1" s="1"/>
  <c r="F21" i="1"/>
  <c r="E21" i="1"/>
  <c r="D21" i="1" s="1"/>
  <c r="J21" i="1"/>
  <c r="K21" i="1"/>
  <c r="L35" i="3" l="1"/>
  <c r="L33" i="3"/>
  <c r="J42" i="3"/>
  <c r="E42" i="3"/>
  <c r="N42" i="3"/>
  <c r="N23" i="3"/>
  <c r="F23" i="3"/>
  <c r="G42" i="3"/>
  <c r="L21" i="3"/>
  <c r="L19" i="3"/>
  <c r="L17" i="3"/>
  <c r="L15" i="3"/>
  <c r="L13" i="3"/>
  <c r="L31" i="3"/>
  <c r="J23" i="3"/>
  <c r="L37" i="3"/>
  <c r="L39" i="3"/>
  <c r="L41" i="3"/>
  <c r="L32" i="3"/>
  <c r="L34" i="3"/>
  <c r="L36" i="3"/>
  <c r="L38" i="3"/>
  <c r="L40" i="3"/>
  <c r="L30" i="3"/>
  <c r="E23" i="3"/>
  <c r="G23" i="3" s="1"/>
  <c r="L12" i="3"/>
  <c r="L14" i="3"/>
  <c r="L16" i="3"/>
  <c r="L18" i="3"/>
  <c r="L20" i="3"/>
  <c r="L22" i="3"/>
  <c r="L11" i="3"/>
  <c r="M23" i="3"/>
  <c r="N9" i="1"/>
  <c r="M21" i="1"/>
  <c r="G21" i="1"/>
  <c r="N21" i="1"/>
  <c r="L21" i="1"/>
  <c r="L42" i="3" l="1"/>
  <c r="L23" i="3"/>
</calcChain>
</file>

<file path=xl/sharedStrings.xml><?xml version="1.0" encoding="utf-8"?>
<sst xmlns="http://schemas.openxmlformats.org/spreadsheetml/2006/main" count="66" uniqueCount="26">
  <si>
    <t>Итого</t>
  </si>
  <si>
    <t>стоимость</t>
  </si>
  <si>
    <t>кол-во</t>
  </si>
  <si>
    <t>Всего сумма оплаты с НДС</t>
  </si>
  <si>
    <t>% в общем количестве</t>
  </si>
  <si>
    <t xml:space="preserve">Всего </t>
  </si>
  <si>
    <t>НН</t>
  </si>
  <si>
    <t>СН-II</t>
  </si>
  <si>
    <t xml:space="preserve">Электроэнергия (ПАО " МРСК Волги", договор №80836 от 15.07.2008 ) </t>
  </si>
  <si>
    <t>Месяц</t>
  </si>
  <si>
    <t xml:space="preserve"> </t>
  </si>
  <si>
    <t>Всего сумма оплаты безНДС</t>
  </si>
  <si>
    <t>Сумма без НДС</t>
  </si>
  <si>
    <t>Стоимость единицы без НДС</t>
  </si>
  <si>
    <t>Кол-во МВт</t>
  </si>
  <si>
    <t>Стоимость единицы (без НДС)</t>
  </si>
  <si>
    <t>Кол-во квт.ч</t>
  </si>
  <si>
    <t>Тариф на мощность</t>
  </si>
  <si>
    <t>Тариф по электроэнергии</t>
  </si>
  <si>
    <t>Электроэнергия (ОАО " МРСК Волги", договор №80836 от 15.07.2008 )</t>
  </si>
  <si>
    <t xml:space="preserve">Мощность (ПАО " МРСК Волги", договор №80836 от 15.07.2008 ) </t>
  </si>
  <si>
    <t>Кол-во МВт.ч</t>
  </si>
  <si>
    <t>Кол-во всего квт.ч</t>
  </si>
  <si>
    <t>П.11, б), абзац 4  ПП РФ № 24 от 21.01.2004 года</t>
  </si>
  <si>
    <t xml:space="preserve">Объем переданной субабонентам электроэнергии по договору оказания услуг по передаче электроэнергии </t>
  </si>
  <si>
    <t>в разрезе уровней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</si>
</sst>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0.0000"/>
    <numFmt numFmtId="168" formatCode="#,##0.000"/>
    <numFmt numFmtId="169" formatCode="0.00000"/>
    <numFmt numFmtId="170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0" fontId="1" fillId="0" borderId="0" xfId="1"/>
    <xf numFmtId="0" fontId="2" fillId="0" borderId="0" xfId="1" applyFont="1" applyFill="1"/>
    <xf numFmtId="3" fontId="1" fillId="0" borderId="0" xfId="1" applyNumberFormat="1" applyFill="1"/>
    <xf numFmtId="0" fontId="1" fillId="0" borderId="0" xfId="1" applyFill="1"/>
    <xf numFmtId="3" fontId="1" fillId="0" borderId="0" xfId="1" applyNumberFormat="1"/>
    <xf numFmtId="164" fontId="3" fillId="2" borderId="1" xfId="2" applyFont="1" applyFill="1" applyBorder="1"/>
    <xf numFmtId="4" fontId="4" fillId="2" borderId="2" xfId="2" applyNumberFormat="1" applyFont="1" applyFill="1" applyBorder="1"/>
    <xf numFmtId="4" fontId="5" fillId="3" borderId="1" xfId="3" applyNumberFormat="1" applyFont="1" applyFill="1" applyBorder="1" applyAlignment="1">
      <alignment horizontal="center" vertical="center" wrapText="1"/>
    </xf>
    <xf numFmtId="4" fontId="5" fillId="3" borderId="2" xfId="3" applyNumberFormat="1" applyFont="1" applyFill="1" applyBorder="1" applyAlignment="1">
      <alignment horizontal="center" vertical="center" wrapText="1"/>
    </xf>
    <xf numFmtId="4" fontId="4" fillId="3" borderId="2" xfId="2" applyNumberFormat="1" applyFont="1" applyFill="1" applyBorder="1"/>
    <xf numFmtId="4" fontId="4" fillId="3" borderId="2" xfId="1" applyNumberFormat="1" applyFont="1" applyFill="1" applyBorder="1"/>
    <xf numFmtId="4" fontId="5" fillId="3" borderId="3" xfId="3" applyNumberFormat="1" applyFont="1" applyFill="1" applyBorder="1" applyAlignment="1">
      <alignment horizontal="center" vertical="center" wrapText="1"/>
    </xf>
    <xf numFmtId="165" fontId="6" fillId="4" borderId="1" xfId="3" applyNumberFormat="1" applyFont="1" applyFill="1" applyBorder="1" applyAlignment="1">
      <alignment horizontal="center" vertical="center" wrapText="1"/>
    </xf>
    <xf numFmtId="2" fontId="6" fillId="4" borderId="2" xfId="3" applyNumberFormat="1" applyFont="1" applyFill="1" applyBorder="1" applyAlignment="1">
      <alignment horizontal="center" vertical="center" wrapText="1"/>
    </xf>
    <xf numFmtId="164" fontId="5" fillId="4" borderId="2" xfId="2" applyNumberFormat="1" applyFont="1" applyFill="1" applyBorder="1" applyAlignment="1">
      <alignment horizontal="center" vertical="center" wrapText="1"/>
    </xf>
    <xf numFmtId="4" fontId="5" fillId="4" borderId="4" xfId="3" applyNumberFormat="1" applyFont="1" applyFill="1" applyBorder="1" applyAlignment="1">
      <alignment horizontal="center" vertical="center" wrapText="1"/>
    </xf>
    <xf numFmtId="17" fontId="6" fillId="0" borderId="5" xfId="3" applyNumberFormat="1" applyFont="1" applyBorder="1" applyAlignment="1">
      <alignment horizontal="left" vertical="center" wrapText="1"/>
    </xf>
    <xf numFmtId="2" fontId="7" fillId="3" borderId="6" xfId="3" applyNumberFormat="1" applyFont="1" applyFill="1" applyBorder="1" applyAlignment="1">
      <alignment horizontal="center" vertical="center" wrapText="1"/>
    </xf>
    <xf numFmtId="2" fontId="7" fillId="3" borderId="7" xfId="3" applyNumberFormat="1" applyFont="1" applyFill="1" applyBorder="1" applyAlignment="1">
      <alignment horizontal="center" vertical="center" wrapText="1"/>
    </xf>
    <xf numFmtId="168" fontId="7" fillId="3" borderId="8" xfId="3" applyNumberFormat="1" applyFont="1" applyFill="1" applyBorder="1" applyAlignment="1">
      <alignment horizontal="center" vertical="center" wrapText="1"/>
    </xf>
    <xf numFmtId="1" fontId="7" fillId="4" borderId="6" xfId="3" applyNumberFormat="1" applyFont="1" applyFill="1" applyBorder="1" applyAlignment="1">
      <alignment horizontal="center" vertical="center" wrapText="1"/>
    </xf>
    <xf numFmtId="1" fontId="7" fillId="4" borderId="7" xfId="3" applyNumberFormat="1" applyFont="1" applyFill="1" applyBorder="1" applyAlignment="1">
      <alignment horizontal="center" vertical="center" wrapText="1"/>
    </xf>
    <xf numFmtId="4" fontId="7" fillId="4" borderId="7" xfId="3" applyNumberFormat="1" applyFont="1" applyFill="1" applyBorder="1" applyAlignment="1">
      <alignment horizontal="center" vertical="center" wrapText="1"/>
    </xf>
    <xf numFmtId="17" fontId="7" fillId="0" borderId="10" xfId="3" applyNumberFormat="1" applyFont="1" applyBorder="1" applyAlignment="1">
      <alignment horizontal="center" vertical="center" wrapText="1"/>
    </xf>
    <xf numFmtId="166" fontId="2" fillId="2" borderId="11" xfId="2" applyNumberFormat="1" applyFont="1" applyFill="1" applyBorder="1"/>
    <xf numFmtId="166" fontId="2" fillId="2" borderId="12" xfId="2" applyNumberFormat="1" applyFont="1" applyFill="1" applyBorder="1"/>
    <xf numFmtId="2" fontId="7" fillId="3" borderId="11" xfId="3" applyNumberFormat="1" applyFont="1" applyFill="1" applyBorder="1" applyAlignment="1">
      <alignment horizontal="center" vertical="center" wrapText="1"/>
    </xf>
    <xf numFmtId="2" fontId="7" fillId="3" borderId="13" xfId="3" applyNumberFormat="1" applyFont="1" applyFill="1" applyBorder="1" applyAlignment="1">
      <alignment horizontal="center" vertical="center" wrapText="1"/>
    </xf>
    <xf numFmtId="164" fontId="2" fillId="3" borderId="11" xfId="2" applyFont="1" applyFill="1" applyBorder="1"/>
    <xf numFmtId="167" fontId="2" fillId="3" borderId="13" xfId="1" applyNumberFormat="1" applyFont="1" applyFill="1" applyBorder="1"/>
    <xf numFmtId="168" fontId="7" fillId="3" borderId="14" xfId="3" applyNumberFormat="1" applyFont="1" applyFill="1" applyBorder="1" applyAlignment="1">
      <alignment horizontal="center" vertical="center" wrapText="1"/>
    </xf>
    <xf numFmtId="1" fontId="7" fillId="4" borderId="11" xfId="3" applyNumberFormat="1" applyFont="1" applyFill="1" applyBorder="1" applyAlignment="1">
      <alignment horizontal="center" vertical="center" wrapText="1"/>
    </xf>
    <xf numFmtId="1" fontId="7" fillId="4" borderId="13" xfId="3" applyNumberFormat="1" applyFont="1" applyFill="1" applyBorder="1" applyAlignment="1">
      <alignment horizontal="center" vertical="center" wrapText="1"/>
    </xf>
    <xf numFmtId="164" fontId="7" fillId="4" borderId="15" xfId="2" applyFont="1" applyFill="1" applyBorder="1" applyAlignment="1">
      <alignment horizontal="center" vertical="center" wrapText="1"/>
    </xf>
    <xf numFmtId="169" fontId="7" fillId="4" borderId="15" xfId="3" applyNumberFormat="1" applyFont="1" applyFill="1" applyBorder="1" applyAlignment="1">
      <alignment horizontal="center" vertical="center" wrapText="1"/>
    </xf>
    <xf numFmtId="4" fontId="7" fillId="4" borderId="13" xfId="3" applyNumberFormat="1" applyFont="1" applyFill="1" applyBorder="1" applyAlignment="1">
      <alignment horizontal="center" vertical="center" wrapText="1"/>
    </xf>
    <xf numFmtId="17" fontId="7" fillId="0" borderId="16" xfId="3" applyNumberFormat="1" applyFont="1" applyBorder="1" applyAlignment="1">
      <alignment horizontal="center" vertical="center" wrapText="1"/>
    </xf>
    <xf numFmtId="4" fontId="7" fillId="4" borderId="17" xfId="3" applyNumberFormat="1" applyFont="1" applyFill="1" applyBorder="1" applyAlignment="1">
      <alignment horizontal="center" vertical="center" wrapText="1"/>
    </xf>
    <xf numFmtId="2" fontId="7" fillId="4" borderId="11" xfId="3" applyNumberFormat="1" applyFont="1" applyFill="1" applyBorder="1" applyAlignment="1">
      <alignment horizontal="center" vertical="center" wrapText="1"/>
    </xf>
    <xf numFmtId="2" fontId="7" fillId="4" borderId="13" xfId="3" applyNumberFormat="1" applyFont="1" applyFill="1" applyBorder="1" applyAlignment="1">
      <alignment horizontal="center" vertical="center" wrapText="1"/>
    </xf>
    <xf numFmtId="2" fontId="7" fillId="4" borderId="15" xfId="3" applyNumberFormat="1" applyFont="1" applyFill="1" applyBorder="1" applyAlignment="1">
      <alignment horizontal="center" vertical="center" wrapText="1"/>
    </xf>
    <xf numFmtId="166" fontId="2" fillId="2" borderId="18" xfId="2" applyNumberFormat="1" applyFont="1" applyFill="1" applyBorder="1"/>
    <xf numFmtId="166" fontId="2" fillId="2" borderId="19" xfId="2" applyNumberFormat="1" applyFont="1" applyFill="1" applyBorder="1"/>
    <xf numFmtId="2" fontId="7" fillId="3" borderId="18" xfId="3" applyNumberFormat="1" applyFont="1" applyFill="1" applyBorder="1" applyAlignment="1">
      <alignment horizontal="center" vertical="center" wrapText="1"/>
    </xf>
    <xf numFmtId="2" fontId="7" fillId="3" borderId="15" xfId="3" applyNumberFormat="1" applyFont="1" applyFill="1" applyBorder="1" applyAlignment="1">
      <alignment horizontal="center" vertical="center" wrapText="1"/>
    </xf>
    <xf numFmtId="164" fontId="2" fillId="3" borderId="18" xfId="2" applyFont="1" applyFill="1" applyBorder="1"/>
    <xf numFmtId="168" fontId="7" fillId="3" borderId="17" xfId="3" applyNumberFormat="1" applyFont="1" applyFill="1" applyBorder="1" applyAlignment="1">
      <alignment horizontal="center" vertical="center" wrapText="1"/>
    </xf>
    <xf numFmtId="2" fontId="7" fillId="4" borderId="18" xfId="3" applyNumberFormat="1" applyFont="1" applyFill="1" applyBorder="1" applyAlignment="1">
      <alignment horizontal="center" vertical="center" wrapText="1"/>
    </xf>
    <xf numFmtId="17" fontId="7" fillId="0" borderId="20" xfId="3" applyNumberFormat="1" applyFont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0" borderId="28" xfId="3" applyFont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8" xfId="3" applyFont="1" applyBorder="1" applyAlignment="1">
      <alignment horizontal="center" vertical="center" wrapText="1"/>
    </xf>
    <xf numFmtId="0" fontId="6" fillId="0" borderId="31" xfId="3" applyFont="1" applyBorder="1" applyAlignment="1">
      <alignment horizontal="center" vertical="center" wrapText="1"/>
    </xf>
    <xf numFmtId="0" fontId="1" fillId="0" borderId="0" xfId="1" applyFont="1"/>
    <xf numFmtId="0" fontId="4" fillId="0" borderId="0" xfId="1" applyFont="1"/>
    <xf numFmtId="164" fontId="3" fillId="0" borderId="0" xfId="2" applyFont="1" applyFill="1" applyBorder="1"/>
    <xf numFmtId="2" fontId="6" fillId="0" borderId="0" xfId="3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/>
    <xf numFmtId="3" fontId="6" fillId="0" borderId="0" xfId="3" applyNumberFormat="1" applyFont="1" applyFill="1" applyBorder="1" applyAlignment="1">
      <alignment horizontal="center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 wrapText="1"/>
    </xf>
    <xf numFmtId="3" fontId="8" fillId="0" borderId="0" xfId="3" applyNumberFormat="1" applyFont="1" applyFill="1" applyBorder="1" applyAlignment="1">
      <alignment horizontal="center" vertical="center" wrapText="1"/>
    </xf>
    <xf numFmtId="17" fontId="6" fillId="0" borderId="0" xfId="3" applyNumberFormat="1" applyFont="1" applyFill="1" applyBorder="1" applyAlignment="1">
      <alignment horizontal="left" vertical="center" wrapText="1"/>
    </xf>
    <xf numFmtId="164" fontId="3" fillId="2" borderId="2" xfId="2" applyFont="1" applyFill="1" applyBorder="1"/>
    <xf numFmtId="2" fontId="6" fillId="3" borderId="1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3" fillId="3" borderId="2" xfId="2" applyFont="1" applyFill="1" applyBorder="1"/>
    <xf numFmtId="165" fontId="3" fillId="3" borderId="2" xfId="1" applyNumberFormat="1" applyFont="1" applyFill="1" applyBorder="1"/>
    <xf numFmtId="168" fontId="6" fillId="3" borderId="3" xfId="3" applyNumberFormat="1" applyFont="1" applyFill="1" applyBorder="1" applyAlignment="1">
      <alignment horizontal="center" vertical="center" wrapText="1"/>
    </xf>
    <xf numFmtId="164" fontId="6" fillId="4" borderId="2" xfId="2" applyNumberFormat="1" applyFont="1" applyFill="1" applyBorder="1" applyAlignment="1">
      <alignment horizontal="center" vertical="center" wrapText="1"/>
    </xf>
    <xf numFmtId="165" fontId="6" fillId="4" borderId="2" xfId="3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 wrapText="1"/>
    </xf>
    <xf numFmtId="166" fontId="2" fillId="2" borderId="32" xfId="2" applyNumberFormat="1" applyFont="1" applyFill="1" applyBorder="1"/>
    <xf numFmtId="166" fontId="2" fillId="2" borderId="33" xfId="2" applyNumberFormat="1" applyFont="1" applyFill="1" applyBorder="1"/>
    <xf numFmtId="2" fontId="7" fillId="3" borderId="32" xfId="3" applyNumberFormat="1" applyFont="1" applyFill="1" applyBorder="1" applyAlignment="1">
      <alignment horizontal="center" vertical="center" wrapText="1"/>
    </xf>
    <xf numFmtId="2" fontId="7" fillId="3" borderId="34" xfId="3" applyNumberFormat="1" applyFont="1" applyFill="1" applyBorder="1" applyAlignment="1">
      <alignment horizontal="center" vertical="center" wrapText="1"/>
    </xf>
    <xf numFmtId="164" fontId="2" fillId="3" borderId="32" xfId="2" applyFont="1" applyFill="1" applyBorder="1"/>
    <xf numFmtId="1" fontId="7" fillId="4" borderId="32" xfId="3" applyNumberFormat="1" applyFont="1" applyFill="1" applyBorder="1" applyAlignment="1">
      <alignment horizontal="center" vertical="center" wrapText="1"/>
    </xf>
    <xf numFmtId="1" fontId="7" fillId="4" borderId="34" xfId="3" applyNumberFormat="1" applyFont="1" applyFill="1" applyBorder="1" applyAlignment="1">
      <alignment horizontal="center" vertical="center" wrapText="1"/>
    </xf>
    <xf numFmtId="164" fontId="7" fillId="4" borderId="35" xfId="2" applyFont="1" applyFill="1" applyBorder="1" applyAlignment="1">
      <alignment horizontal="center" vertical="center" wrapText="1"/>
    </xf>
    <xf numFmtId="3" fontId="7" fillId="4" borderId="34" xfId="3" applyNumberFormat="1" applyFont="1" applyFill="1" applyBorder="1" applyAlignment="1">
      <alignment horizontal="center" vertical="center" wrapText="1"/>
    </xf>
    <xf numFmtId="3" fontId="7" fillId="4" borderId="13" xfId="3" applyNumberFormat="1" applyFont="1" applyFill="1" applyBorder="1" applyAlignment="1">
      <alignment horizontal="center" vertical="center" wrapText="1"/>
    </xf>
    <xf numFmtId="3" fontId="7" fillId="4" borderId="17" xfId="3" applyNumberFormat="1" applyFont="1" applyFill="1" applyBorder="1" applyAlignment="1">
      <alignment horizontal="center" vertical="center" wrapText="1"/>
    </xf>
    <xf numFmtId="0" fontId="6" fillId="2" borderId="36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6" fillId="3" borderId="21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4" borderId="21" xfId="3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6" fillId="3" borderId="23" xfId="3" applyFont="1" applyFill="1" applyBorder="1" applyAlignment="1">
      <alignment horizontal="center" vertical="center" wrapText="1"/>
    </xf>
    <xf numFmtId="0" fontId="6" fillId="4" borderId="42" xfId="3" applyFont="1" applyFill="1" applyBorder="1" applyAlignment="1">
      <alignment horizontal="center" vertical="center" wrapText="1"/>
    </xf>
    <xf numFmtId="169" fontId="7" fillId="5" borderId="15" xfId="3" applyNumberFormat="1" applyFont="1" applyFill="1" applyBorder="1" applyAlignment="1">
      <alignment horizontal="center" vertical="center" wrapText="1"/>
    </xf>
    <xf numFmtId="167" fontId="2" fillId="6" borderId="13" xfId="1" applyNumberFormat="1" applyFont="1" applyFill="1" applyBorder="1"/>
    <xf numFmtId="170" fontId="7" fillId="3" borderId="17" xfId="3" applyNumberFormat="1" applyFont="1" applyFill="1" applyBorder="1" applyAlignment="1">
      <alignment horizontal="center" vertical="center" wrapText="1"/>
    </xf>
    <xf numFmtId="170" fontId="7" fillId="3" borderId="14" xfId="3" applyNumberFormat="1" applyFont="1" applyFill="1" applyBorder="1" applyAlignment="1">
      <alignment horizontal="center" vertical="center" wrapText="1"/>
    </xf>
    <xf numFmtId="170" fontId="7" fillId="3" borderId="8" xfId="3" applyNumberFormat="1" applyFont="1" applyFill="1" applyBorder="1" applyAlignment="1">
      <alignment horizontal="center" vertical="center" wrapText="1"/>
    </xf>
    <xf numFmtId="170" fontId="7" fillId="4" borderId="17" xfId="3" applyNumberFormat="1" applyFont="1" applyFill="1" applyBorder="1" applyAlignment="1">
      <alignment horizontal="center" vertical="center" wrapText="1"/>
    </xf>
    <xf numFmtId="170" fontId="7" fillId="4" borderId="13" xfId="3" applyNumberFormat="1" applyFont="1" applyFill="1" applyBorder="1" applyAlignment="1">
      <alignment horizontal="center" vertical="center" wrapText="1"/>
    </xf>
    <xf numFmtId="170" fontId="7" fillId="4" borderId="7" xfId="3" applyNumberFormat="1" applyFont="1" applyFill="1" applyBorder="1" applyAlignment="1">
      <alignment horizontal="center" vertical="center" wrapText="1"/>
    </xf>
    <xf numFmtId="43" fontId="1" fillId="0" borderId="0" xfId="1" applyNumberFormat="1"/>
    <xf numFmtId="170" fontId="5" fillId="4" borderId="4" xfId="3" applyNumberFormat="1" applyFont="1" applyFill="1" applyBorder="1" applyAlignment="1">
      <alignment horizontal="center" vertical="center" wrapText="1"/>
    </xf>
    <xf numFmtId="43" fontId="2" fillId="0" borderId="0" xfId="1" applyNumberFormat="1" applyFont="1" applyFill="1"/>
    <xf numFmtId="0" fontId="6" fillId="5" borderId="24" xfId="3" applyFont="1" applyFill="1" applyBorder="1" applyAlignment="1">
      <alignment horizontal="center" vertical="center" wrapText="1"/>
    </xf>
    <xf numFmtId="0" fontId="6" fillId="5" borderId="9" xfId="3" applyFont="1" applyFill="1" applyBorder="1" applyAlignment="1">
      <alignment horizontal="center" vertical="center" wrapText="1"/>
    </xf>
    <xf numFmtId="0" fontId="6" fillId="3" borderId="25" xfId="3" applyFont="1" applyFill="1" applyBorder="1" applyAlignment="1">
      <alignment horizontal="center" vertical="center" wrapText="1"/>
    </xf>
    <xf numFmtId="3" fontId="6" fillId="2" borderId="29" xfId="3" applyNumberFormat="1" applyFont="1" applyFill="1" applyBorder="1" applyAlignment="1">
      <alignment horizontal="center" vertical="center" wrapText="1"/>
    </xf>
    <xf numFmtId="3" fontId="6" fillId="2" borderId="38" xfId="3" applyNumberFormat="1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3" fontId="6" fillId="4" borderId="29" xfId="3" applyNumberFormat="1" applyFont="1" applyFill="1" applyBorder="1" applyAlignment="1">
      <alignment horizontal="center" vertical="center" wrapText="1"/>
    </xf>
    <xf numFmtId="3" fontId="6" fillId="4" borderId="38" xfId="3" applyNumberFormat="1" applyFont="1" applyFill="1" applyBorder="1" applyAlignment="1">
      <alignment horizontal="center" vertical="center" wrapText="1"/>
    </xf>
    <xf numFmtId="0" fontId="6" fillId="4" borderId="24" xfId="3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6" fillId="4" borderId="25" xfId="3" applyFont="1" applyFill="1" applyBorder="1" applyAlignment="1">
      <alignment horizontal="center" vertical="center" wrapText="1"/>
    </xf>
    <xf numFmtId="3" fontId="6" fillId="5" borderId="29" xfId="3" applyNumberFormat="1" applyFont="1" applyFill="1" applyBorder="1" applyAlignment="1">
      <alignment horizontal="center" vertical="center" wrapText="1"/>
    </xf>
    <xf numFmtId="3" fontId="6" fillId="5" borderId="38" xfId="3" applyNumberFormat="1" applyFont="1" applyFill="1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 wrapText="1"/>
    </xf>
    <xf numFmtId="0" fontId="6" fillId="0" borderId="30" xfId="3" applyFont="1" applyBorder="1" applyAlignment="1">
      <alignment horizontal="center" vertical="center" wrapText="1"/>
    </xf>
    <xf numFmtId="0" fontId="6" fillId="0" borderId="26" xfId="3" applyFont="1" applyBorder="1" applyAlignment="1">
      <alignment horizontal="center" vertical="center" wrapText="1"/>
    </xf>
    <xf numFmtId="0" fontId="6" fillId="0" borderId="22" xfId="3" applyFont="1" applyBorder="1" applyAlignment="1">
      <alignment horizontal="center" vertical="center" wrapText="1"/>
    </xf>
    <xf numFmtId="0" fontId="6" fillId="0" borderId="31" xfId="3" applyFont="1" applyBorder="1" applyAlignment="1">
      <alignment horizontal="center" vertical="center" wrapText="1"/>
    </xf>
    <xf numFmtId="0" fontId="6" fillId="0" borderId="28" xfId="3" applyFont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9" xfId="3" applyFont="1" applyBorder="1" applyAlignment="1">
      <alignment horizontal="center" vertical="center" wrapText="1"/>
    </xf>
    <xf numFmtId="0" fontId="6" fillId="0" borderId="24" xfId="3" applyFont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0" borderId="43" xfId="3" applyFont="1" applyBorder="1" applyAlignment="1">
      <alignment horizontal="center" vertical="center" wrapText="1"/>
    </xf>
    <xf numFmtId="0" fontId="6" fillId="0" borderId="39" xfId="3" applyFont="1" applyBorder="1" applyAlignment="1">
      <alignment horizontal="center" vertical="center" wrapText="1"/>
    </xf>
    <xf numFmtId="0" fontId="6" fillId="0" borderId="45" xfId="3" applyFont="1" applyBorder="1" applyAlignment="1">
      <alignment horizontal="center" vertical="center" wrapText="1"/>
    </xf>
    <xf numFmtId="0" fontId="6" fillId="0" borderId="46" xfId="3" applyFont="1" applyBorder="1" applyAlignment="1">
      <alignment horizontal="center" vertical="center" wrapText="1"/>
    </xf>
    <xf numFmtId="0" fontId="6" fillId="0" borderId="44" xfId="3" applyFont="1" applyBorder="1" applyAlignment="1">
      <alignment horizontal="center" vertical="center" wrapText="1"/>
    </xf>
    <xf numFmtId="0" fontId="6" fillId="4" borderId="48" xfId="3" applyFont="1" applyFill="1" applyBorder="1" applyAlignment="1">
      <alignment horizontal="center" vertical="center" wrapText="1"/>
    </xf>
    <xf numFmtId="0" fontId="6" fillId="4" borderId="47" xfId="3" applyFont="1" applyFill="1" applyBorder="1" applyAlignment="1">
      <alignment horizontal="center" vertical="center" wrapText="1"/>
    </xf>
    <xf numFmtId="0" fontId="6" fillId="4" borderId="36" xfId="3" applyFont="1" applyFill="1" applyBorder="1" applyAlignment="1">
      <alignment horizontal="center" vertical="center" wrapText="1"/>
    </xf>
    <xf numFmtId="0" fontId="6" fillId="3" borderId="45" xfId="3" applyFont="1" applyFill="1" applyBorder="1" applyAlignment="1">
      <alignment horizontal="center" vertical="center" wrapText="1"/>
    </xf>
    <xf numFmtId="0" fontId="1" fillId="3" borderId="46" xfId="1" applyFill="1" applyBorder="1" applyAlignment="1">
      <alignment horizontal="center" vertical="center" wrapText="1"/>
    </xf>
    <xf numFmtId="0" fontId="1" fillId="3" borderId="44" xfId="1" applyFill="1" applyBorder="1" applyAlignment="1">
      <alignment horizontal="center" vertical="center" wrapText="1"/>
    </xf>
    <xf numFmtId="0" fontId="6" fillId="2" borderId="45" xfId="3" applyFont="1" applyFill="1" applyBorder="1" applyAlignment="1">
      <alignment horizontal="center" vertical="center" wrapText="1"/>
    </xf>
    <xf numFmtId="0" fontId="6" fillId="2" borderId="44" xfId="3" applyFont="1" applyFill="1" applyBorder="1" applyAlignment="1">
      <alignment horizontal="center" vertical="center" wrapText="1"/>
    </xf>
    <xf numFmtId="0" fontId="6" fillId="4" borderId="41" xfId="3" applyFont="1" applyFill="1" applyBorder="1" applyAlignment="1">
      <alignment horizontal="center" vertical="center" wrapText="1"/>
    </xf>
    <xf numFmtId="0" fontId="6" fillId="4" borderId="40" xfId="3" applyFont="1" applyFill="1" applyBorder="1" applyAlignment="1">
      <alignment horizontal="center" vertical="center" wrapText="1"/>
    </xf>
    <xf numFmtId="3" fontId="6" fillId="3" borderId="29" xfId="3" applyNumberFormat="1" applyFont="1" applyFill="1" applyBorder="1" applyAlignment="1">
      <alignment horizontal="center" vertical="center" wrapText="1"/>
    </xf>
    <xf numFmtId="3" fontId="6" fillId="3" borderId="38" xfId="3" applyNumberFormat="1" applyFont="1" applyFill="1" applyBorder="1" applyAlignment="1">
      <alignment horizontal="center" vertical="center" wrapText="1"/>
    </xf>
    <xf numFmtId="0" fontId="6" fillId="3" borderId="24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3" borderId="41" xfId="3" applyFont="1" applyFill="1" applyBorder="1" applyAlignment="1">
      <alignment horizontal="center" vertical="center" wrapText="1"/>
    </xf>
    <xf numFmtId="0" fontId="6" fillId="3" borderId="40" xfId="3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1" applyFont="1"/>
    <xf numFmtId="0" fontId="5" fillId="0" borderId="0" xfId="1" applyFont="1" applyFill="1"/>
  </cellXfs>
  <cellStyles count="4">
    <cellStyle name="Обычный" xfId="0" builtinId="0"/>
    <cellStyle name="Обычный 2" xfId="1"/>
    <cellStyle name="Обычный_Лист1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tabSelected="1" view="pageBreakPreview" topLeftCell="A2" zoomScaleNormal="100" workbookViewId="0">
      <selection activeCell="C13" sqref="C13"/>
    </sheetView>
  </sheetViews>
  <sheetFormatPr defaultRowHeight="12.75" x14ac:dyDescent="0.2"/>
  <cols>
    <col min="1" max="1" width="9.140625" style="1"/>
    <col min="2" max="2" width="7.28515625" style="1" customWidth="1"/>
    <col min="3" max="3" width="18.7109375" style="5" customWidth="1"/>
    <col min="4" max="4" width="14" style="1" customWidth="1"/>
    <col min="5" max="5" width="13.28515625" style="1" customWidth="1"/>
    <col min="6" max="6" width="10.5703125" style="4" hidden="1" customWidth="1"/>
    <col min="7" max="7" width="7.28515625" style="4" hidden="1" customWidth="1"/>
    <col min="8" max="8" width="15.85546875" style="3" customWidth="1"/>
    <col min="9" max="9" width="12.42578125" style="2" customWidth="1"/>
    <col min="10" max="10" width="11.140625" style="2" bestFit="1" customWidth="1"/>
    <col min="11" max="12" width="0" style="2" hidden="1" customWidth="1"/>
    <col min="13" max="13" width="13.7109375" style="2" customWidth="1"/>
    <col min="14" max="14" width="12.5703125" style="2" customWidth="1"/>
    <col min="15" max="15" width="4" style="1" customWidth="1"/>
    <col min="16" max="16" width="14.5703125" style="1" bestFit="1" customWidth="1"/>
    <col min="17" max="16384" width="9.140625" style="1"/>
  </cols>
  <sheetData>
    <row r="2" spans="1:14" x14ac:dyDescent="0.2">
      <c r="C2" s="154" t="s">
        <v>24</v>
      </c>
      <c r="D2" s="4"/>
      <c r="E2" s="4"/>
      <c r="F2" s="3"/>
      <c r="G2" s="2"/>
      <c r="H2" s="2"/>
      <c r="M2" s="1"/>
      <c r="N2" s="1"/>
    </row>
    <row r="3" spans="1:14" x14ac:dyDescent="0.2">
      <c r="A3" s="5"/>
      <c r="C3" s="1"/>
      <c r="E3" s="155" t="s">
        <v>25</v>
      </c>
      <c r="F3" s="3"/>
      <c r="G3" s="2"/>
      <c r="H3" s="2"/>
      <c r="M3" s="1"/>
      <c r="N3" s="1"/>
    </row>
    <row r="4" spans="1:14" ht="19.5" customHeight="1" x14ac:dyDescent="0.2">
      <c r="A4" s="5"/>
      <c r="C4" s="1"/>
      <c r="D4" s="4"/>
      <c r="E4" s="4"/>
      <c r="F4" s="3"/>
      <c r="G4" s="2"/>
      <c r="H4" s="1"/>
      <c r="M4" s="153" t="s">
        <v>23</v>
      </c>
      <c r="N4" s="1"/>
    </row>
    <row r="5" spans="1:14" ht="12" customHeight="1" thickBot="1" x14ac:dyDescent="0.25">
      <c r="C5" s="56"/>
      <c r="D5" s="5"/>
      <c r="F5" s="1"/>
      <c r="G5" s="56"/>
      <c r="M5" s="56"/>
    </row>
    <row r="6" spans="1:14" ht="13.5" thickBot="1" x14ac:dyDescent="0.25">
      <c r="B6" s="121" t="s">
        <v>9</v>
      </c>
      <c r="C6" s="125" t="s">
        <v>8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</row>
    <row r="7" spans="1:14" ht="13.5" thickBot="1" x14ac:dyDescent="0.25">
      <c r="B7" s="122"/>
      <c r="C7" s="55"/>
      <c r="D7" s="54"/>
      <c r="E7" s="54"/>
      <c r="F7" s="54"/>
      <c r="G7" s="54"/>
      <c r="H7" s="54"/>
      <c r="I7" s="54"/>
      <c r="J7" s="54"/>
      <c r="K7" s="54"/>
      <c r="L7" s="54"/>
      <c r="M7" s="54"/>
      <c r="N7" s="53"/>
    </row>
    <row r="8" spans="1:14" ht="13.5" thickBot="1" x14ac:dyDescent="0.25">
      <c r="B8" s="122"/>
      <c r="C8" s="128" t="s">
        <v>7</v>
      </c>
      <c r="D8" s="129"/>
      <c r="E8" s="129"/>
      <c r="F8" s="52"/>
      <c r="G8" s="52"/>
      <c r="H8" s="129" t="s">
        <v>6</v>
      </c>
      <c r="I8" s="129"/>
      <c r="J8" s="129"/>
      <c r="K8" s="52"/>
      <c r="L8" s="52"/>
      <c r="M8" s="130" t="s">
        <v>5</v>
      </c>
      <c r="N8" s="131"/>
    </row>
    <row r="9" spans="1:14" x14ac:dyDescent="0.2">
      <c r="B9" s="123"/>
      <c r="C9" s="114" t="s">
        <v>16</v>
      </c>
      <c r="D9" s="116" t="s">
        <v>15</v>
      </c>
      <c r="E9" s="116" t="s">
        <v>12</v>
      </c>
      <c r="F9" s="118" t="s">
        <v>4</v>
      </c>
      <c r="G9" s="118"/>
      <c r="H9" s="119" t="s">
        <v>16</v>
      </c>
      <c r="I9" s="107" t="s">
        <v>15</v>
      </c>
      <c r="J9" s="107" t="s">
        <v>12</v>
      </c>
      <c r="K9" s="109" t="s">
        <v>4</v>
      </c>
      <c r="L9" s="109"/>
      <c r="M9" s="110" t="s">
        <v>22</v>
      </c>
      <c r="N9" s="112" t="s">
        <v>3</v>
      </c>
    </row>
    <row r="10" spans="1:14" ht="23.25" thickBot="1" x14ac:dyDescent="0.25">
      <c r="B10" s="124"/>
      <c r="C10" s="115"/>
      <c r="D10" s="117"/>
      <c r="E10" s="117"/>
      <c r="F10" s="51" t="s">
        <v>2</v>
      </c>
      <c r="G10" s="51" t="s">
        <v>1</v>
      </c>
      <c r="H10" s="120"/>
      <c r="I10" s="108"/>
      <c r="J10" s="108"/>
      <c r="K10" s="50" t="s">
        <v>2</v>
      </c>
      <c r="L10" s="50" t="s">
        <v>1</v>
      </c>
      <c r="M10" s="111"/>
      <c r="N10" s="113"/>
    </row>
    <row r="11" spans="1:14" x14ac:dyDescent="0.2">
      <c r="B11" s="49">
        <v>42370</v>
      </c>
      <c r="C11" s="38">
        <v>428250</v>
      </c>
      <c r="D11" s="35">
        <v>5.5570000000000001E-2</v>
      </c>
      <c r="E11" s="34">
        <f>C11*D11</f>
        <v>23797.852500000001</v>
      </c>
      <c r="F11" s="41"/>
      <c r="G11" s="48"/>
      <c r="H11" s="47">
        <v>427</v>
      </c>
      <c r="I11" s="96">
        <v>5.5570000000000001E-2</v>
      </c>
      <c r="J11" s="46">
        <f>H11*I11</f>
        <v>23.728390000000001</v>
      </c>
      <c r="K11" s="45">
        <f t="shared" ref="K11:K22" si="0">H11/(C11+H11)*100</f>
        <v>9.9608796366495042E-2</v>
      </c>
      <c r="L11" s="44">
        <f t="shared" ref="L11:L23" si="1">J11/(E11+J11)*100</f>
        <v>9.9608796366495042E-2</v>
      </c>
      <c r="M11" s="43">
        <f>C11+H11</f>
        <v>428677</v>
      </c>
      <c r="N11" s="42">
        <f>(E11+J11)*1.18</f>
        <v>28109.465450200001</v>
      </c>
    </row>
    <row r="12" spans="1:14" x14ac:dyDescent="0.2">
      <c r="B12" s="37">
        <v>42401</v>
      </c>
      <c r="C12" s="38">
        <v>392201</v>
      </c>
      <c r="D12" s="35">
        <v>5.5570000000000001E-2</v>
      </c>
      <c r="E12" s="34">
        <f t="shared" ref="E12:E22" si="2">C12*D12</f>
        <v>21794.609570000001</v>
      </c>
      <c r="F12" s="40">
        <f t="shared" ref="F12:F22" si="3">C12*100/(C12+H12)</f>
        <v>99.885140022207963</v>
      </c>
      <c r="G12" s="39">
        <f t="shared" ref="G12:G22" si="4">D12*100/(D12+I12)</f>
        <v>50</v>
      </c>
      <c r="H12" s="31">
        <v>451</v>
      </c>
      <c r="I12" s="96">
        <v>5.5570000000000001E-2</v>
      </c>
      <c r="J12" s="46">
        <f t="shared" ref="J12:J22" si="5">H12*I12</f>
        <v>25.062070000000002</v>
      </c>
      <c r="K12" s="28">
        <f t="shared" si="0"/>
        <v>0.11485997779203977</v>
      </c>
      <c r="L12" s="27">
        <f t="shared" si="1"/>
        <v>0.11485997779203977</v>
      </c>
      <c r="M12" s="43">
        <f t="shared" ref="M12:M22" si="6">C12+H12</f>
        <v>392652</v>
      </c>
      <c r="N12" s="42">
        <f t="shared" ref="N12:N22" si="7">(E12+J12)*1.18</f>
        <v>25747.2125352</v>
      </c>
    </row>
    <row r="13" spans="1:14" x14ac:dyDescent="0.2">
      <c r="B13" s="37">
        <v>42430</v>
      </c>
      <c r="C13" s="38">
        <v>419482</v>
      </c>
      <c r="D13" s="35">
        <v>5.5570000000000001E-2</v>
      </c>
      <c r="E13" s="34">
        <f t="shared" si="2"/>
        <v>23310.614740000001</v>
      </c>
      <c r="F13" s="40">
        <f t="shared" si="3"/>
        <v>99.887368884761457</v>
      </c>
      <c r="G13" s="39">
        <f t="shared" si="4"/>
        <v>50</v>
      </c>
      <c r="H13" s="31">
        <v>473</v>
      </c>
      <c r="I13" s="96">
        <v>5.5570000000000001E-2</v>
      </c>
      <c r="J13" s="46">
        <f t="shared" si="5"/>
        <v>26.284610000000001</v>
      </c>
      <c r="K13" s="28">
        <f t="shared" si="0"/>
        <v>0.11263111523853746</v>
      </c>
      <c r="L13" s="27">
        <f t="shared" si="1"/>
        <v>0.11263111523853746</v>
      </c>
      <c r="M13" s="43">
        <f t="shared" si="6"/>
        <v>419955</v>
      </c>
      <c r="N13" s="42">
        <f t="shared" si="7"/>
        <v>27537.541233</v>
      </c>
    </row>
    <row r="14" spans="1:14" x14ac:dyDescent="0.2">
      <c r="B14" s="37">
        <v>42461</v>
      </c>
      <c r="C14" s="38">
        <v>262875</v>
      </c>
      <c r="D14" s="35">
        <v>5.5570000000000001E-2</v>
      </c>
      <c r="E14" s="34">
        <f t="shared" si="2"/>
        <v>14607.963750000001</v>
      </c>
      <c r="F14" s="40">
        <f t="shared" si="3"/>
        <v>99.838587162932015</v>
      </c>
      <c r="G14" s="39">
        <f t="shared" si="4"/>
        <v>50</v>
      </c>
      <c r="H14" s="31">
        <v>425</v>
      </c>
      <c r="I14" s="96">
        <v>5.5570000000000001E-2</v>
      </c>
      <c r="J14" s="46">
        <f t="shared" si="5"/>
        <v>23.617250000000002</v>
      </c>
      <c r="K14" s="28">
        <f t="shared" si="0"/>
        <v>0.16141283706798329</v>
      </c>
      <c r="L14" s="27">
        <f t="shared" si="1"/>
        <v>0.16141283706798329</v>
      </c>
      <c r="M14" s="43">
        <f t="shared" si="6"/>
        <v>263300</v>
      </c>
      <c r="N14" s="42">
        <f t="shared" si="7"/>
        <v>17265.265579999999</v>
      </c>
    </row>
    <row r="15" spans="1:14" x14ac:dyDescent="0.2">
      <c r="B15" s="37">
        <v>42491</v>
      </c>
      <c r="C15" s="38">
        <v>170086</v>
      </c>
      <c r="D15" s="35">
        <v>5.5570000000000001E-2</v>
      </c>
      <c r="E15" s="34">
        <f t="shared" si="2"/>
        <v>9451.6790199999996</v>
      </c>
      <c r="F15" s="33">
        <f t="shared" si="3"/>
        <v>99.706308218093994</v>
      </c>
      <c r="G15" s="32">
        <f t="shared" si="4"/>
        <v>50</v>
      </c>
      <c r="H15" s="31">
        <v>501</v>
      </c>
      <c r="I15" s="96">
        <v>5.5570000000000001E-2</v>
      </c>
      <c r="J15" s="46">
        <f t="shared" si="5"/>
        <v>27.84057</v>
      </c>
      <c r="K15" s="28">
        <f t="shared" si="0"/>
        <v>0.29369178190600692</v>
      </c>
      <c r="L15" s="27">
        <f t="shared" si="1"/>
        <v>0.29369178190600692</v>
      </c>
      <c r="M15" s="43">
        <f t="shared" si="6"/>
        <v>170587</v>
      </c>
      <c r="N15" s="42">
        <f t="shared" si="7"/>
        <v>11185.833116199999</v>
      </c>
    </row>
    <row r="16" spans="1:14" x14ac:dyDescent="0.2">
      <c r="B16" s="37">
        <v>42522</v>
      </c>
      <c r="C16" s="36">
        <v>176180</v>
      </c>
      <c r="D16" s="35">
        <v>5.5570000000000001E-2</v>
      </c>
      <c r="E16" s="34">
        <f t="shared" si="2"/>
        <v>9790.3225999999995</v>
      </c>
      <c r="F16" s="33">
        <f t="shared" si="3"/>
        <v>99.789297204223118</v>
      </c>
      <c r="G16" s="32">
        <f t="shared" si="4"/>
        <v>50</v>
      </c>
      <c r="H16" s="31">
        <v>372</v>
      </c>
      <c r="I16" s="96">
        <v>5.5570000000000001E-2</v>
      </c>
      <c r="J16" s="46">
        <f t="shared" si="5"/>
        <v>20.672039999999999</v>
      </c>
      <c r="K16" s="28">
        <f t="shared" si="0"/>
        <v>0.21070279577688161</v>
      </c>
      <c r="L16" s="27">
        <f t="shared" si="1"/>
        <v>0.21070279577688161</v>
      </c>
      <c r="M16" s="43">
        <f t="shared" si="6"/>
        <v>176552</v>
      </c>
      <c r="N16" s="42">
        <f t="shared" si="7"/>
        <v>11576.973675199999</v>
      </c>
    </row>
    <row r="17" spans="2:14" x14ac:dyDescent="0.2">
      <c r="B17" s="37">
        <v>42552</v>
      </c>
      <c r="C17" s="36">
        <v>185074</v>
      </c>
      <c r="D17" s="35">
        <v>5.5570000000000001E-2</v>
      </c>
      <c r="E17" s="34">
        <f t="shared" si="2"/>
        <v>10284.562180000001</v>
      </c>
      <c r="F17" s="33">
        <f t="shared" si="3"/>
        <v>99.809090320771404</v>
      </c>
      <c r="G17" s="32">
        <f t="shared" si="4"/>
        <v>50</v>
      </c>
      <c r="H17" s="31">
        <v>354</v>
      </c>
      <c r="I17" s="96">
        <v>5.5570000000000001E-2</v>
      </c>
      <c r="J17" s="46">
        <f t="shared" si="5"/>
        <v>19.671780000000002</v>
      </c>
      <c r="K17" s="28">
        <f t="shared" si="0"/>
        <v>0.19090967922859547</v>
      </c>
      <c r="L17" s="27">
        <f t="shared" si="1"/>
        <v>0.19090967922859547</v>
      </c>
      <c r="M17" s="43">
        <f t="shared" si="6"/>
        <v>185428</v>
      </c>
      <c r="N17" s="42">
        <f t="shared" si="7"/>
        <v>12158.996072800001</v>
      </c>
    </row>
    <row r="18" spans="2:14" x14ac:dyDescent="0.2">
      <c r="B18" s="37">
        <v>42583</v>
      </c>
      <c r="C18" s="36">
        <v>171808</v>
      </c>
      <c r="D18" s="35">
        <v>5.5570000000000001E-2</v>
      </c>
      <c r="E18" s="34">
        <f t="shared" si="2"/>
        <v>9547.3705599999994</v>
      </c>
      <c r="F18" s="33">
        <f t="shared" si="3"/>
        <v>99.766564078741069</v>
      </c>
      <c r="G18" s="32">
        <f t="shared" si="4"/>
        <v>50</v>
      </c>
      <c r="H18" s="31">
        <v>402</v>
      </c>
      <c r="I18" s="96">
        <v>5.5570000000000001E-2</v>
      </c>
      <c r="J18" s="46">
        <f t="shared" si="5"/>
        <v>22.33914</v>
      </c>
      <c r="K18" s="28">
        <f t="shared" si="0"/>
        <v>0.23343592125892806</v>
      </c>
      <c r="L18" s="27">
        <f t="shared" si="1"/>
        <v>0.23343592125892806</v>
      </c>
      <c r="M18" s="43">
        <f t="shared" si="6"/>
        <v>172210</v>
      </c>
      <c r="N18" s="42">
        <f t="shared" si="7"/>
        <v>11292.257446</v>
      </c>
    </row>
    <row r="19" spans="2:14" x14ac:dyDescent="0.2">
      <c r="B19" s="37">
        <v>42614</v>
      </c>
      <c r="C19" s="36">
        <v>164306</v>
      </c>
      <c r="D19" s="35">
        <v>5.5570000000000001E-2</v>
      </c>
      <c r="E19" s="34">
        <f t="shared" si="2"/>
        <v>9130.4844200000007</v>
      </c>
      <c r="F19" s="33">
        <f t="shared" si="3"/>
        <v>99.779557779545641</v>
      </c>
      <c r="G19" s="32">
        <f t="shared" si="4"/>
        <v>50</v>
      </c>
      <c r="H19" s="31">
        <v>363</v>
      </c>
      <c r="I19" s="96">
        <v>5.5570000000000001E-2</v>
      </c>
      <c r="J19" s="46">
        <f t="shared" si="5"/>
        <v>20.17191</v>
      </c>
      <c r="K19" s="28">
        <f t="shared" si="0"/>
        <v>0.22044222045436604</v>
      </c>
      <c r="L19" s="27">
        <f t="shared" si="1"/>
        <v>0.22044222045436604</v>
      </c>
      <c r="M19" s="43">
        <f t="shared" si="6"/>
        <v>164669</v>
      </c>
      <c r="N19" s="42">
        <f t="shared" si="7"/>
        <v>10797.774469399999</v>
      </c>
    </row>
    <row r="20" spans="2:14" x14ac:dyDescent="0.2">
      <c r="B20" s="37">
        <v>42644</v>
      </c>
      <c r="C20" s="36">
        <v>330282</v>
      </c>
      <c r="D20" s="35">
        <v>5.5570000000000001E-2</v>
      </c>
      <c r="E20" s="34">
        <f t="shared" si="2"/>
        <v>18353.77074</v>
      </c>
      <c r="F20" s="33">
        <f t="shared" si="3"/>
        <v>99.781574296460775</v>
      </c>
      <c r="G20" s="32">
        <f t="shared" si="4"/>
        <v>50</v>
      </c>
      <c r="H20" s="31">
        <v>723</v>
      </c>
      <c r="I20" s="96">
        <v>5.5570000000000001E-2</v>
      </c>
      <c r="J20" s="46">
        <f t="shared" si="5"/>
        <v>40.177109999999999</v>
      </c>
      <c r="K20" s="28">
        <f t="shared" si="0"/>
        <v>0.21842570353922144</v>
      </c>
      <c r="L20" s="27">
        <f t="shared" si="1"/>
        <v>0.21842570353922144</v>
      </c>
      <c r="M20" s="43">
        <f t="shared" si="6"/>
        <v>331005</v>
      </c>
      <c r="N20" s="42">
        <f t="shared" si="7"/>
        <v>21704.858463</v>
      </c>
    </row>
    <row r="21" spans="2:14" x14ac:dyDescent="0.2">
      <c r="B21" s="37">
        <v>42675</v>
      </c>
      <c r="C21" s="36">
        <v>427676</v>
      </c>
      <c r="D21" s="35">
        <v>5.5570000000000001E-2</v>
      </c>
      <c r="E21" s="34">
        <f t="shared" si="2"/>
        <v>23765.955320000001</v>
      </c>
      <c r="F21" s="33">
        <f t="shared" si="3"/>
        <v>99.840088149948286</v>
      </c>
      <c r="G21" s="32">
        <f t="shared" si="4"/>
        <v>50</v>
      </c>
      <c r="H21" s="31">
        <v>685</v>
      </c>
      <c r="I21" s="96">
        <v>5.5570000000000001E-2</v>
      </c>
      <c r="J21" s="46">
        <f t="shared" si="5"/>
        <v>38.065449999999998</v>
      </c>
      <c r="K21" s="28">
        <f t="shared" si="0"/>
        <v>0.15991185005170871</v>
      </c>
      <c r="L21" s="27">
        <f t="shared" si="1"/>
        <v>0.15991185005170871</v>
      </c>
      <c r="M21" s="43">
        <f t="shared" si="6"/>
        <v>428361</v>
      </c>
      <c r="N21" s="42">
        <f t="shared" si="7"/>
        <v>28088.744508599997</v>
      </c>
    </row>
    <row r="22" spans="2:14" ht="12.75" customHeight="1" thickBot="1" x14ac:dyDescent="0.25">
      <c r="B22" s="24">
        <v>42705</v>
      </c>
      <c r="C22" s="23">
        <v>412485</v>
      </c>
      <c r="D22" s="35">
        <v>5.5570000000000001E-2</v>
      </c>
      <c r="E22" s="34">
        <f t="shared" si="2"/>
        <v>22921.791450000001</v>
      </c>
      <c r="F22" s="22">
        <f t="shared" si="3"/>
        <v>99.868773712130206</v>
      </c>
      <c r="G22" s="21">
        <f t="shared" si="4"/>
        <v>50</v>
      </c>
      <c r="H22" s="20">
        <v>542</v>
      </c>
      <c r="I22" s="96">
        <v>5.5570000000000001E-2</v>
      </c>
      <c r="J22" s="46">
        <f t="shared" si="5"/>
        <v>30.118940000000002</v>
      </c>
      <c r="K22" s="19">
        <f t="shared" si="0"/>
        <v>0.13122628786980028</v>
      </c>
      <c r="L22" s="18">
        <f t="shared" si="1"/>
        <v>0.13122628786980028</v>
      </c>
      <c r="M22" s="43">
        <f t="shared" si="6"/>
        <v>413027</v>
      </c>
      <c r="N22" s="42">
        <f t="shared" si="7"/>
        <v>27083.254260199999</v>
      </c>
    </row>
    <row r="23" spans="2:14" ht="13.5" thickBot="1" x14ac:dyDescent="0.25">
      <c r="B23" s="17" t="s">
        <v>0</v>
      </c>
      <c r="C23" s="16">
        <f>SUM(C11:C22)</f>
        <v>3540705</v>
      </c>
      <c r="D23" s="16">
        <f>SUM(D11:D22)</f>
        <v>0.66683999999999999</v>
      </c>
      <c r="E23" s="15">
        <f>SUM(E11:E22)</f>
        <v>196756.97685000001</v>
      </c>
      <c r="F23" s="14" t="e">
        <f>C23/#REF!*100</f>
        <v>#REF!</v>
      </c>
      <c r="G23" s="13" t="e">
        <f>E23/#REF!*100</f>
        <v>#REF!</v>
      </c>
      <c r="H23" s="12">
        <f>SUM(H11:H22)</f>
        <v>5718</v>
      </c>
      <c r="I23" s="11">
        <f>SUM(I11:I22)</f>
        <v>0.66683999999999999</v>
      </c>
      <c r="J23" s="10">
        <f>SUM(J11:J22)</f>
        <v>317.74926000000005</v>
      </c>
      <c r="K23" s="9" t="e">
        <f>H23/#REF!*100</f>
        <v>#REF!</v>
      </c>
      <c r="L23" s="8">
        <f t="shared" si="1"/>
        <v>0.16123288169516159</v>
      </c>
      <c r="M23" s="7">
        <f>SUM(M11:M22)</f>
        <v>3546423</v>
      </c>
      <c r="N23" s="6">
        <f>SUM(N11:N22)</f>
        <v>232548.1768098</v>
      </c>
    </row>
    <row r="25" spans="2:14" ht="13.5" thickBot="1" x14ac:dyDescent="0.25"/>
    <row r="26" spans="2:14" ht="13.5" thickBot="1" x14ac:dyDescent="0.25">
      <c r="B26" s="121" t="s">
        <v>9</v>
      </c>
      <c r="C26" s="125" t="s">
        <v>20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</row>
    <row r="27" spans="2:14" ht="13.5" thickBot="1" x14ac:dyDescent="0.25">
      <c r="B27" s="122"/>
      <c r="C27" s="128" t="s">
        <v>7</v>
      </c>
      <c r="D27" s="129"/>
      <c r="E27" s="129"/>
      <c r="F27" s="52"/>
      <c r="G27" s="52"/>
      <c r="H27" s="129" t="s">
        <v>6</v>
      </c>
      <c r="I27" s="129"/>
      <c r="J27" s="129"/>
      <c r="K27" s="52"/>
      <c r="L27" s="52"/>
      <c r="M27" s="130" t="s">
        <v>5</v>
      </c>
      <c r="N27" s="131"/>
    </row>
    <row r="28" spans="2:14" x14ac:dyDescent="0.2">
      <c r="B28" s="123"/>
      <c r="C28" s="114" t="s">
        <v>21</v>
      </c>
      <c r="D28" s="116" t="s">
        <v>15</v>
      </c>
      <c r="E28" s="116" t="s">
        <v>12</v>
      </c>
      <c r="F28" s="118" t="s">
        <v>4</v>
      </c>
      <c r="G28" s="118"/>
      <c r="H28" s="119" t="s">
        <v>21</v>
      </c>
      <c r="I28" s="107" t="s">
        <v>15</v>
      </c>
      <c r="J28" s="107" t="s">
        <v>12</v>
      </c>
      <c r="K28" s="109" t="s">
        <v>4</v>
      </c>
      <c r="L28" s="109"/>
      <c r="M28" s="110" t="s">
        <v>22</v>
      </c>
      <c r="N28" s="112" t="s">
        <v>3</v>
      </c>
    </row>
    <row r="29" spans="2:14" ht="23.25" thickBot="1" x14ac:dyDescent="0.25">
      <c r="B29" s="124"/>
      <c r="C29" s="115"/>
      <c r="D29" s="117"/>
      <c r="E29" s="117"/>
      <c r="F29" s="51" t="s">
        <v>2</v>
      </c>
      <c r="G29" s="51" t="s">
        <v>1</v>
      </c>
      <c r="H29" s="120"/>
      <c r="I29" s="108"/>
      <c r="J29" s="108"/>
      <c r="K29" s="50" t="s">
        <v>2</v>
      </c>
      <c r="L29" s="50" t="s">
        <v>1</v>
      </c>
      <c r="M29" s="111"/>
      <c r="N29" s="113"/>
    </row>
    <row r="30" spans="2:14" x14ac:dyDescent="0.2">
      <c r="B30" s="49">
        <v>42370</v>
      </c>
      <c r="C30" s="101">
        <v>5.2228000000000003</v>
      </c>
      <c r="D30" s="97">
        <v>14819.86</v>
      </c>
      <c r="E30" s="34">
        <f>C30*D30</f>
        <v>77401.164808000001</v>
      </c>
      <c r="F30" s="41"/>
      <c r="G30" s="48"/>
      <c r="H30" s="98">
        <v>5.1999999999999998E-3</v>
      </c>
      <c r="I30" s="30">
        <v>14819.86</v>
      </c>
      <c r="J30" s="46">
        <f>H30*I30</f>
        <v>77.063271999999998</v>
      </c>
      <c r="K30" s="45">
        <f t="shared" ref="K30:K41" si="8">H30/(C30+H30)*100</f>
        <v>9.946442234123945E-2</v>
      </c>
      <c r="L30" s="44">
        <f t="shared" ref="L30:L42" si="9">J30/(E30+J30)*100</f>
        <v>9.9464422341239478E-2</v>
      </c>
      <c r="M30" s="43">
        <f>C30+H30</f>
        <v>5.2280000000000006</v>
      </c>
      <c r="N30" s="42">
        <f>(E30+J30)*1.18</f>
        <v>91424.309134399999</v>
      </c>
    </row>
    <row r="31" spans="2:14" x14ac:dyDescent="0.2">
      <c r="B31" s="37">
        <v>42401</v>
      </c>
      <c r="C31" s="101">
        <v>5.2220000000000004</v>
      </c>
      <c r="D31" s="97">
        <v>14819.86</v>
      </c>
      <c r="E31" s="34">
        <f t="shared" ref="E31:E41" si="10">C31*D31</f>
        <v>77389.30892000001</v>
      </c>
      <c r="F31" s="40">
        <f t="shared" ref="F31:F41" si="11">C31*100/(C31+H31)</f>
        <v>99.885233358837027</v>
      </c>
      <c r="G31" s="39">
        <f t="shared" ref="G31:G41" si="12">D31*100/(D31+I31)</f>
        <v>50</v>
      </c>
      <c r="H31" s="99">
        <v>6.0000000000000001E-3</v>
      </c>
      <c r="I31" s="30">
        <v>14819.86</v>
      </c>
      <c r="J31" s="46">
        <f t="shared" ref="J31:J41" si="13">H31*I31</f>
        <v>88.919160000000005</v>
      </c>
      <c r="K31" s="28">
        <f t="shared" si="8"/>
        <v>0.11476664116296861</v>
      </c>
      <c r="L31" s="27">
        <f t="shared" si="9"/>
        <v>0.11476664116296861</v>
      </c>
      <c r="M31" s="43">
        <f t="shared" ref="M31:M41" si="14">C31+H31</f>
        <v>5.2280000000000006</v>
      </c>
      <c r="N31" s="42">
        <f t="shared" ref="N31:N41" si="15">(E31+J31)*1.18</f>
        <v>91424.309134400013</v>
      </c>
    </row>
    <row r="32" spans="2:14" x14ac:dyDescent="0.2">
      <c r="B32" s="37">
        <v>42430</v>
      </c>
      <c r="C32" s="101">
        <v>5.2221000000000002</v>
      </c>
      <c r="D32" s="97">
        <v>14819.86</v>
      </c>
      <c r="E32" s="34">
        <f t="shared" si="10"/>
        <v>77390.790906000009</v>
      </c>
      <c r="F32" s="40">
        <f t="shared" si="11"/>
        <v>99.887146136189756</v>
      </c>
      <c r="G32" s="39">
        <f t="shared" si="12"/>
        <v>50</v>
      </c>
      <c r="H32" s="99">
        <v>5.8999999999999999E-3</v>
      </c>
      <c r="I32" s="30">
        <v>14819.86</v>
      </c>
      <c r="J32" s="46">
        <f t="shared" si="13"/>
        <v>87.437173999999999</v>
      </c>
      <c r="K32" s="28">
        <f t="shared" si="8"/>
        <v>0.11285386381025249</v>
      </c>
      <c r="L32" s="27">
        <f t="shared" si="9"/>
        <v>0.11285386381025247</v>
      </c>
      <c r="M32" s="43">
        <f t="shared" si="14"/>
        <v>5.2279999999999998</v>
      </c>
      <c r="N32" s="42">
        <f t="shared" si="15"/>
        <v>91424.309134400013</v>
      </c>
    </row>
    <row r="33" spans="2:16" x14ac:dyDescent="0.2">
      <c r="B33" s="37">
        <v>42461</v>
      </c>
      <c r="C33" s="101">
        <v>5.2195999999999998</v>
      </c>
      <c r="D33" s="97">
        <v>14819.86</v>
      </c>
      <c r="E33" s="34">
        <f t="shared" si="10"/>
        <v>77353.741255999994</v>
      </c>
      <c r="F33" s="40">
        <f t="shared" si="11"/>
        <v>99.839326702371849</v>
      </c>
      <c r="G33" s="39">
        <f t="shared" si="12"/>
        <v>50</v>
      </c>
      <c r="H33" s="99">
        <v>8.3999999999999995E-3</v>
      </c>
      <c r="I33" s="30">
        <v>14819.86</v>
      </c>
      <c r="J33" s="46">
        <f t="shared" si="13"/>
        <v>124.486824</v>
      </c>
      <c r="K33" s="28">
        <f t="shared" si="8"/>
        <v>0.16067329762815608</v>
      </c>
      <c r="L33" s="27">
        <f t="shared" si="9"/>
        <v>0.16067329762815608</v>
      </c>
      <c r="M33" s="43">
        <f t="shared" si="14"/>
        <v>5.2279999999999998</v>
      </c>
      <c r="N33" s="42">
        <f t="shared" si="15"/>
        <v>91424.309134399999</v>
      </c>
    </row>
    <row r="34" spans="2:16" x14ac:dyDescent="0.2">
      <c r="B34" s="37">
        <v>42491</v>
      </c>
      <c r="C34" s="101">
        <v>5.2126000000000001</v>
      </c>
      <c r="D34" s="97">
        <v>14819.86</v>
      </c>
      <c r="E34" s="34">
        <f t="shared" si="10"/>
        <v>77250.002236</v>
      </c>
      <c r="F34" s="33">
        <f t="shared" si="11"/>
        <v>99.705432287681717</v>
      </c>
      <c r="G34" s="32">
        <f t="shared" si="12"/>
        <v>50</v>
      </c>
      <c r="H34" s="99">
        <v>1.54E-2</v>
      </c>
      <c r="I34" s="30">
        <v>14819.86</v>
      </c>
      <c r="J34" s="46">
        <f t="shared" si="13"/>
        <v>228.22584400000002</v>
      </c>
      <c r="K34" s="28">
        <f t="shared" si="8"/>
        <v>0.29456771231828616</v>
      </c>
      <c r="L34" s="27">
        <f t="shared" si="9"/>
        <v>0.29456771231828616</v>
      </c>
      <c r="M34" s="43">
        <f t="shared" si="14"/>
        <v>5.2279999999999998</v>
      </c>
      <c r="N34" s="42">
        <f t="shared" si="15"/>
        <v>91424.309134399999</v>
      </c>
    </row>
    <row r="35" spans="2:16" x14ac:dyDescent="0.2">
      <c r="B35" s="37">
        <v>42522</v>
      </c>
      <c r="C35" s="102">
        <v>5.2169999999999996</v>
      </c>
      <c r="D35" s="97">
        <v>14819.86</v>
      </c>
      <c r="E35" s="34">
        <f t="shared" si="10"/>
        <v>77315.209619999994</v>
      </c>
      <c r="F35" s="33">
        <f t="shared" si="11"/>
        <v>99.789594491201214</v>
      </c>
      <c r="G35" s="32">
        <f t="shared" si="12"/>
        <v>50</v>
      </c>
      <c r="H35" s="99">
        <v>1.0999999999999999E-2</v>
      </c>
      <c r="I35" s="30">
        <v>14819.86</v>
      </c>
      <c r="J35" s="46">
        <f t="shared" si="13"/>
        <v>163.01846</v>
      </c>
      <c r="K35" s="28">
        <f t="shared" si="8"/>
        <v>0.21040550879877581</v>
      </c>
      <c r="L35" s="27">
        <f t="shared" si="9"/>
        <v>0.21040550879877581</v>
      </c>
      <c r="M35" s="43">
        <f t="shared" si="14"/>
        <v>5.2279999999999998</v>
      </c>
      <c r="N35" s="42">
        <f t="shared" si="15"/>
        <v>91424.309134399999</v>
      </c>
    </row>
    <row r="36" spans="2:16" x14ac:dyDescent="0.2">
      <c r="B36" s="37">
        <v>42552</v>
      </c>
      <c r="C36" s="102">
        <v>5.218</v>
      </c>
      <c r="D36" s="97">
        <v>14819.86</v>
      </c>
      <c r="E36" s="34">
        <f t="shared" si="10"/>
        <v>77330.029479999997</v>
      </c>
      <c r="F36" s="33">
        <f t="shared" si="11"/>
        <v>99.808722264728388</v>
      </c>
      <c r="G36" s="32">
        <f t="shared" si="12"/>
        <v>50</v>
      </c>
      <c r="H36" s="99">
        <v>0.01</v>
      </c>
      <c r="I36" s="30">
        <v>14819.86</v>
      </c>
      <c r="J36" s="46">
        <f t="shared" si="13"/>
        <v>148.1986</v>
      </c>
      <c r="K36" s="28">
        <f t="shared" si="8"/>
        <v>0.1912777352716144</v>
      </c>
      <c r="L36" s="27">
        <f t="shared" si="9"/>
        <v>0.1912777352716144</v>
      </c>
      <c r="M36" s="43">
        <f t="shared" si="14"/>
        <v>5.2279999999999998</v>
      </c>
      <c r="N36" s="42">
        <f t="shared" si="15"/>
        <v>91424.309134399999</v>
      </c>
      <c r="P36" s="104"/>
    </row>
    <row r="37" spans="2:16" x14ac:dyDescent="0.2">
      <c r="B37" s="37">
        <v>42583</v>
      </c>
      <c r="C37" s="102">
        <v>5.2157999999999998</v>
      </c>
      <c r="D37" s="97">
        <v>14819.86</v>
      </c>
      <c r="E37" s="34">
        <f t="shared" si="10"/>
        <v>77297.425787999993</v>
      </c>
      <c r="F37" s="33">
        <f t="shared" si="11"/>
        <v>99.766641162968625</v>
      </c>
      <c r="G37" s="32">
        <f t="shared" si="12"/>
        <v>50</v>
      </c>
      <c r="H37" s="99">
        <v>1.2200000000000001E-2</v>
      </c>
      <c r="I37" s="30">
        <v>14819.86</v>
      </c>
      <c r="J37" s="46">
        <f t="shared" si="13"/>
        <v>180.80229200000002</v>
      </c>
      <c r="K37" s="28">
        <f t="shared" si="8"/>
        <v>0.23335883703136956</v>
      </c>
      <c r="L37" s="27">
        <f t="shared" si="9"/>
        <v>0.23335883703136961</v>
      </c>
      <c r="M37" s="43">
        <f t="shared" si="14"/>
        <v>5.2279999999999998</v>
      </c>
      <c r="N37" s="42">
        <f t="shared" si="15"/>
        <v>91424.309134399984</v>
      </c>
      <c r="P37" s="104"/>
    </row>
    <row r="38" spans="2:16" x14ac:dyDescent="0.2">
      <c r="B38" s="37">
        <v>42614</v>
      </c>
      <c r="C38" s="102">
        <v>5.2164999999999999</v>
      </c>
      <c r="D38" s="97">
        <v>14819.86</v>
      </c>
      <c r="E38" s="34">
        <f t="shared" si="10"/>
        <v>77307.79969</v>
      </c>
      <c r="F38" s="33">
        <f t="shared" si="11"/>
        <v>99.780030604437641</v>
      </c>
      <c r="G38" s="32">
        <f t="shared" si="12"/>
        <v>50</v>
      </c>
      <c r="H38" s="99">
        <v>1.15E-2</v>
      </c>
      <c r="I38" s="30">
        <v>14819.86</v>
      </c>
      <c r="J38" s="46">
        <f t="shared" si="13"/>
        <v>170.42839000000001</v>
      </c>
      <c r="K38" s="28">
        <f t="shared" si="8"/>
        <v>0.21996939556235656</v>
      </c>
      <c r="L38" s="27">
        <f t="shared" si="9"/>
        <v>0.21996939556235656</v>
      </c>
      <c r="M38" s="43">
        <f t="shared" si="14"/>
        <v>5.2279999999999998</v>
      </c>
      <c r="N38" s="42">
        <f t="shared" si="15"/>
        <v>91424.309134399999</v>
      </c>
    </row>
    <row r="39" spans="2:16" x14ac:dyDescent="0.2">
      <c r="B39" s="37">
        <v>42644</v>
      </c>
      <c r="C39" s="102">
        <v>5.2165999999999997</v>
      </c>
      <c r="D39" s="97">
        <v>14819.86</v>
      </c>
      <c r="E39" s="34">
        <f t="shared" si="10"/>
        <v>77309.281675999999</v>
      </c>
      <c r="F39" s="33">
        <f t="shared" si="11"/>
        <v>99.781943381790356</v>
      </c>
      <c r="G39" s="32">
        <f t="shared" si="12"/>
        <v>50</v>
      </c>
      <c r="H39" s="99">
        <v>1.14E-2</v>
      </c>
      <c r="I39" s="30">
        <v>14819.86</v>
      </c>
      <c r="J39" s="46">
        <f t="shared" si="13"/>
        <v>168.946404</v>
      </c>
      <c r="K39" s="28">
        <f t="shared" si="8"/>
        <v>0.2180566182096404</v>
      </c>
      <c r="L39" s="27">
        <f t="shared" si="9"/>
        <v>0.2180566182096404</v>
      </c>
      <c r="M39" s="43">
        <f t="shared" si="14"/>
        <v>5.2279999999999998</v>
      </c>
      <c r="N39" s="42">
        <f t="shared" si="15"/>
        <v>91424.309134399999</v>
      </c>
    </row>
    <row r="40" spans="2:16" x14ac:dyDescent="0.2">
      <c r="B40" s="37">
        <v>42675</v>
      </c>
      <c r="C40" s="102">
        <v>5.2195999999999998</v>
      </c>
      <c r="D40" s="97">
        <v>14819.86</v>
      </c>
      <c r="E40" s="34">
        <f t="shared" si="10"/>
        <v>77353.741255999994</v>
      </c>
      <c r="F40" s="33">
        <f t="shared" si="11"/>
        <v>99.839326702371849</v>
      </c>
      <c r="G40" s="32">
        <f t="shared" si="12"/>
        <v>50</v>
      </c>
      <c r="H40" s="99">
        <v>8.3999999999999995E-3</v>
      </c>
      <c r="I40" s="30">
        <v>14819.86</v>
      </c>
      <c r="J40" s="46">
        <f t="shared" si="13"/>
        <v>124.486824</v>
      </c>
      <c r="K40" s="28">
        <f t="shared" si="8"/>
        <v>0.16067329762815608</v>
      </c>
      <c r="L40" s="27">
        <f t="shared" si="9"/>
        <v>0.16067329762815608</v>
      </c>
      <c r="M40" s="43">
        <f t="shared" si="14"/>
        <v>5.2279999999999998</v>
      </c>
      <c r="N40" s="42">
        <f t="shared" si="15"/>
        <v>91424.309134399999</v>
      </c>
    </row>
    <row r="41" spans="2:16" ht="13.5" thickBot="1" x14ac:dyDescent="0.25">
      <c r="B41" s="24">
        <v>42705</v>
      </c>
      <c r="C41" s="103">
        <v>5.2210999999999999</v>
      </c>
      <c r="D41" s="97">
        <v>14819.86</v>
      </c>
      <c r="E41" s="34">
        <f t="shared" si="10"/>
        <v>77375.971046000006</v>
      </c>
      <c r="F41" s="22">
        <f t="shared" si="11"/>
        <v>99.868018362662596</v>
      </c>
      <c r="G41" s="21">
        <f t="shared" si="12"/>
        <v>50</v>
      </c>
      <c r="H41" s="100">
        <v>6.8999999999999999E-3</v>
      </c>
      <c r="I41" s="30">
        <v>14819.86</v>
      </c>
      <c r="J41" s="46">
        <f t="shared" si="13"/>
        <v>102.257034</v>
      </c>
      <c r="K41" s="19">
        <f t="shared" si="8"/>
        <v>0.13198163733741392</v>
      </c>
      <c r="L41" s="18">
        <f t="shared" si="9"/>
        <v>0.13198163733741392</v>
      </c>
      <c r="M41" s="43">
        <f t="shared" si="14"/>
        <v>5.2279999999999998</v>
      </c>
      <c r="N41" s="42">
        <f t="shared" si="15"/>
        <v>91424.309134399999</v>
      </c>
    </row>
    <row r="42" spans="2:16" ht="13.5" thickBot="1" x14ac:dyDescent="0.25">
      <c r="B42" s="17" t="s">
        <v>0</v>
      </c>
      <c r="C42" s="105">
        <v>5.2228000000000003</v>
      </c>
      <c r="D42" s="16">
        <v>14819.86</v>
      </c>
      <c r="E42" s="15">
        <f>SUM(E30:E41)</f>
        <v>928074.46668200009</v>
      </c>
      <c r="F42" s="14" t="e">
        <f>C42/#REF!*100</f>
        <v>#REF!</v>
      </c>
      <c r="G42" s="13" t="e">
        <f>E42/#REF!*100</f>
        <v>#REF!</v>
      </c>
      <c r="H42" s="12">
        <v>1.54E-2</v>
      </c>
      <c r="I42" s="11">
        <v>14819.86</v>
      </c>
      <c r="J42" s="10">
        <f>SUM(J30:J41)</f>
        <v>1664.2702780000002</v>
      </c>
      <c r="K42" s="9" t="e">
        <f>H42/#REF!*100</f>
        <v>#REF!</v>
      </c>
      <c r="L42" s="8">
        <f t="shared" si="9"/>
        <v>0.17900408059168579</v>
      </c>
      <c r="M42" s="7">
        <v>5.2279999999999998</v>
      </c>
      <c r="N42" s="6">
        <f>SUM(N30:N41)</f>
        <v>1097091.7096128</v>
      </c>
    </row>
    <row r="43" spans="2:16" x14ac:dyDescent="0.2">
      <c r="N43" s="106"/>
    </row>
  </sheetData>
  <mergeCells count="30">
    <mergeCell ref="B6:B10"/>
    <mergeCell ref="C6:N6"/>
    <mergeCell ref="C8:E8"/>
    <mergeCell ref="H8:J8"/>
    <mergeCell ref="M8:N8"/>
    <mergeCell ref="C9:C10"/>
    <mergeCell ref="D9:D10"/>
    <mergeCell ref="E9:E10"/>
    <mergeCell ref="F9:G9"/>
    <mergeCell ref="H9:H10"/>
    <mergeCell ref="B26:B29"/>
    <mergeCell ref="C26:N26"/>
    <mergeCell ref="C27:E27"/>
    <mergeCell ref="H27:J27"/>
    <mergeCell ref="M27:N27"/>
    <mergeCell ref="I9:I10"/>
    <mergeCell ref="J9:J10"/>
    <mergeCell ref="K9:L9"/>
    <mergeCell ref="M9:M10"/>
    <mergeCell ref="N9:N10"/>
    <mergeCell ref="J28:J29"/>
    <mergeCell ref="K28:L28"/>
    <mergeCell ref="M28:M29"/>
    <mergeCell ref="N28:N29"/>
    <mergeCell ref="C28:C29"/>
    <mergeCell ref="D28:D29"/>
    <mergeCell ref="E28:E29"/>
    <mergeCell ref="F28:G28"/>
    <mergeCell ref="H28:H29"/>
    <mergeCell ref="I28:I29"/>
  </mergeCells>
  <pageMargins left="0.75" right="0.75" top="1" bottom="1" header="0.5" footer="0.5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view="pageBreakPreview" zoomScaleNormal="100" workbookViewId="0">
      <selection activeCell="C1" sqref="C1:P3"/>
    </sheetView>
  </sheetViews>
  <sheetFormatPr defaultRowHeight="12.75" x14ac:dyDescent="0.2"/>
  <cols>
    <col min="1" max="1" width="9.140625" style="1"/>
    <col min="2" max="2" width="7.28515625" style="1" customWidth="1"/>
    <col min="3" max="3" width="18.7109375" style="5" customWidth="1"/>
    <col min="4" max="4" width="14" style="1" customWidth="1"/>
    <col min="5" max="5" width="13.28515625" style="1" customWidth="1"/>
    <col min="6" max="6" width="10.5703125" style="4" hidden="1" customWidth="1"/>
    <col min="7" max="7" width="7.28515625" style="4" hidden="1" customWidth="1"/>
    <col min="8" max="8" width="15.85546875" style="3" customWidth="1"/>
    <col min="9" max="9" width="12.42578125" style="2" customWidth="1"/>
    <col min="10" max="10" width="11.140625" style="2" bestFit="1" customWidth="1"/>
    <col min="11" max="12" width="0" style="2" hidden="1" customWidth="1"/>
    <col min="13" max="13" width="13.7109375" style="2" customWidth="1"/>
    <col min="14" max="14" width="12.5703125" style="2" customWidth="1"/>
    <col min="15" max="15" width="4" style="1" customWidth="1"/>
    <col min="16" max="16384" width="9.140625" style="1"/>
  </cols>
  <sheetData>
    <row r="1" spans="2:14" ht="15.75" customHeight="1" x14ac:dyDescent="0.2">
      <c r="C1" s="154" t="s">
        <v>24</v>
      </c>
    </row>
    <row r="2" spans="2:14" ht="9" customHeight="1" x14ac:dyDescent="0.2"/>
    <row r="3" spans="2:14" x14ac:dyDescent="0.2">
      <c r="J3" s="153" t="s">
        <v>23</v>
      </c>
    </row>
    <row r="4" spans="2:14" ht="13.5" thickBot="1" x14ac:dyDescent="0.25"/>
    <row r="5" spans="2:14" ht="15.75" customHeight="1" thickBot="1" x14ac:dyDescent="0.25">
      <c r="B5" s="121" t="s">
        <v>9</v>
      </c>
      <c r="C5" s="134" t="s">
        <v>19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2:14" ht="22.5" customHeight="1" thickBot="1" x14ac:dyDescent="0.25">
      <c r="B6" s="132"/>
      <c r="C6" s="137" t="s">
        <v>18</v>
      </c>
      <c r="D6" s="138"/>
      <c r="E6" s="138"/>
      <c r="F6" s="138"/>
      <c r="G6" s="139"/>
      <c r="H6" s="140" t="s">
        <v>17</v>
      </c>
      <c r="I6" s="141"/>
      <c r="J6" s="141"/>
      <c r="K6" s="141"/>
      <c r="L6" s="142"/>
      <c r="M6" s="143" t="s">
        <v>5</v>
      </c>
      <c r="N6" s="144"/>
    </row>
    <row r="7" spans="2:14" ht="24" customHeight="1" x14ac:dyDescent="0.2">
      <c r="B7" s="132"/>
      <c r="C7" s="114" t="s">
        <v>16</v>
      </c>
      <c r="D7" s="116" t="s">
        <v>15</v>
      </c>
      <c r="E7" s="95"/>
      <c r="F7" s="145" t="s">
        <v>4</v>
      </c>
      <c r="G7" s="146"/>
      <c r="H7" s="147" t="s">
        <v>14</v>
      </c>
      <c r="I7" s="149" t="s">
        <v>13</v>
      </c>
      <c r="J7" s="94"/>
      <c r="K7" s="151" t="s">
        <v>4</v>
      </c>
      <c r="L7" s="152"/>
      <c r="M7" s="93"/>
      <c r="N7" s="92"/>
    </row>
    <row r="8" spans="2:14" ht="53.25" customHeight="1" thickBot="1" x14ac:dyDescent="0.25">
      <c r="B8" s="133"/>
      <c r="C8" s="115"/>
      <c r="D8" s="117"/>
      <c r="E8" s="91" t="s">
        <v>12</v>
      </c>
      <c r="F8" s="91" t="s">
        <v>2</v>
      </c>
      <c r="G8" s="90" t="s">
        <v>1</v>
      </c>
      <c r="H8" s="148"/>
      <c r="I8" s="150"/>
      <c r="J8" s="88" t="s">
        <v>12</v>
      </c>
      <c r="K8" s="89" t="s">
        <v>2</v>
      </c>
      <c r="L8" s="88" t="s">
        <v>1</v>
      </c>
      <c r="M8" s="87" t="s">
        <v>11</v>
      </c>
      <c r="N8" s="86" t="s">
        <v>3</v>
      </c>
    </row>
    <row r="9" spans="2:14" x14ac:dyDescent="0.2">
      <c r="B9" s="37">
        <v>42370</v>
      </c>
      <c r="C9" s="85">
        <v>428677</v>
      </c>
      <c r="D9" s="35">
        <v>5.5570000000000001E-2</v>
      </c>
      <c r="E9" s="34">
        <f t="shared" ref="E9:E20" si="0">C9*D9</f>
        <v>23821.580890000001</v>
      </c>
      <c r="F9" s="40">
        <f t="shared" ref="F9:F20" si="1">C9*100/(C9+H9)</f>
        <v>99.998780448626391</v>
      </c>
      <c r="G9" s="39">
        <f t="shared" ref="G9:G20" si="2">D9*100/(D9+I9)</f>
        <v>3.7496839801496928E-4</v>
      </c>
      <c r="H9" s="31">
        <v>5.2279999999999998</v>
      </c>
      <c r="I9" s="30">
        <v>14819.86</v>
      </c>
      <c r="J9" s="29">
        <f t="shared" ref="J9:J20" si="3">H9*I9</f>
        <v>77478.228080000001</v>
      </c>
      <c r="K9" s="28">
        <f t="shared" ref="K9:K20" si="4">H9/(C9+H9)*100</f>
        <v>1.2195513736109442E-3</v>
      </c>
      <c r="L9" s="27">
        <f t="shared" ref="L9:L21" si="5">J9/(E9+J9)*100</f>
        <v>76.484081132813614</v>
      </c>
      <c r="M9" s="26">
        <f t="shared" ref="M9:M20" si="6">E9+J9</f>
        <v>101299.80897</v>
      </c>
      <c r="N9" s="25">
        <f t="shared" ref="N9:N20" si="7">M9*1.18</f>
        <v>119533.77458459999</v>
      </c>
    </row>
    <row r="10" spans="2:14" x14ac:dyDescent="0.2">
      <c r="B10" s="37">
        <v>42401</v>
      </c>
      <c r="C10" s="85">
        <v>392652</v>
      </c>
      <c r="D10" s="35">
        <v>5.5570000000000001E-2</v>
      </c>
      <c r="E10" s="34">
        <f t="shared" si="0"/>
        <v>21819.67164</v>
      </c>
      <c r="F10" s="40">
        <f t="shared" si="1"/>
        <v>99.998668558827603</v>
      </c>
      <c r="G10" s="39">
        <f t="shared" si="2"/>
        <v>3.7496839801496928E-4</v>
      </c>
      <c r="H10" s="31">
        <v>5.2279999999999998</v>
      </c>
      <c r="I10" s="30">
        <v>14819.86</v>
      </c>
      <c r="J10" s="29">
        <f t="shared" si="3"/>
        <v>77478.228080000001</v>
      </c>
      <c r="K10" s="28">
        <f t="shared" si="4"/>
        <v>1.3314411724008809E-3</v>
      </c>
      <c r="L10" s="27">
        <f t="shared" si="5"/>
        <v>78.026049189834765</v>
      </c>
      <c r="M10" s="26">
        <f t="shared" si="6"/>
        <v>99297.899720000001</v>
      </c>
      <c r="N10" s="25">
        <f t="shared" si="7"/>
        <v>117171.5216696</v>
      </c>
    </row>
    <row r="11" spans="2:14" x14ac:dyDescent="0.2">
      <c r="B11" s="37">
        <v>42430</v>
      </c>
      <c r="C11" s="85">
        <v>419955</v>
      </c>
      <c r="D11" s="35">
        <v>5.5570000000000001E-2</v>
      </c>
      <c r="E11" s="34">
        <f t="shared" si="0"/>
        <v>23336.89935</v>
      </c>
      <c r="F11" s="40">
        <f t="shared" si="1"/>
        <v>99.998755120211044</v>
      </c>
      <c r="G11" s="39">
        <f t="shared" si="2"/>
        <v>3.7496839801496928E-4</v>
      </c>
      <c r="H11" s="31">
        <v>5.2279999999999998</v>
      </c>
      <c r="I11" s="30">
        <v>14819.86</v>
      </c>
      <c r="J11" s="29">
        <f t="shared" si="3"/>
        <v>77478.228080000001</v>
      </c>
      <c r="K11" s="28">
        <f t="shared" si="4"/>
        <v>1.2448797889499192E-3</v>
      </c>
      <c r="L11" s="27">
        <f t="shared" si="5"/>
        <v>76.851788074955579</v>
      </c>
      <c r="M11" s="26">
        <f t="shared" si="6"/>
        <v>100815.12742999999</v>
      </c>
      <c r="N11" s="25">
        <f t="shared" si="7"/>
        <v>118961.85036739998</v>
      </c>
    </row>
    <row r="12" spans="2:14" x14ac:dyDescent="0.2">
      <c r="B12" s="37">
        <v>42461</v>
      </c>
      <c r="C12" s="85">
        <v>263300</v>
      </c>
      <c r="D12" s="35">
        <v>5.5570000000000001E-2</v>
      </c>
      <c r="E12" s="34">
        <f t="shared" si="0"/>
        <v>14631.581</v>
      </c>
      <c r="F12" s="40">
        <f t="shared" si="1"/>
        <v>99.998014471630626</v>
      </c>
      <c r="G12" s="39">
        <f t="shared" si="2"/>
        <v>3.7496839801496928E-4</v>
      </c>
      <c r="H12" s="31">
        <v>5.2279999999999998</v>
      </c>
      <c r="I12" s="30">
        <v>14819.86</v>
      </c>
      <c r="J12" s="29">
        <f t="shared" si="3"/>
        <v>77478.228080000001</v>
      </c>
      <c r="K12" s="28">
        <f t="shared" si="4"/>
        <v>1.9855283693797376E-3</v>
      </c>
      <c r="L12" s="27">
        <f t="shared" si="5"/>
        <v>84.115067498085835</v>
      </c>
      <c r="M12" s="26">
        <f t="shared" si="6"/>
        <v>92109.809080000006</v>
      </c>
      <c r="N12" s="25">
        <f t="shared" si="7"/>
        <v>108689.57471440001</v>
      </c>
    </row>
    <row r="13" spans="2:14" x14ac:dyDescent="0.2">
      <c r="B13" s="37">
        <v>42491</v>
      </c>
      <c r="C13" s="85">
        <v>170587</v>
      </c>
      <c r="D13" s="35">
        <v>5.5570000000000001E-2</v>
      </c>
      <c r="E13" s="34">
        <f t="shared" si="0"/>
        <v>9479.5195899999999</v>
      </c>
      <c r="F13" s="33">
        <f t="shared" si="1"/>
        <v>99.996935382073801</v>
      </c>
      <c r="G13" s="32">
        <f t="shared" si="2"/>
        <v>3.7496839801496928E-4</v>
      </c>
      <c r="H13" s="31">
        <v>5.2279999999999998</v>
      </c>
      <c r="I13" s="30">
        <v>14819.86</v>
      </c>
      <c r="J13" s="29">
        <f t="shared" si="3"/>
        <v>77478.228080000001</v>
      </c>
      <c r="K13" s="28">
        <f t="shared" si="4"/>
        <v>3.0646179262047036E-3</v>
      </c>
      <c r="L13" s="27">
        <f t="shared" si="5"/>
        <v>89.098706160175325</v>
      </c>
      <c r="M13" s="26">
        <f t="shared" si="6"/>
        <v>86957.747669999997</v>
      </c>
      <c r="N13" s="25">
        <f t="shared" si="7"/>
        <v>102610.14225059999</v>
      </c>
    </row>
    <row r="14" spans="2:14" x14ac:dyDescent="0.2">
      <c r="B14" s="37">
        <v>42522</v>
      </c>
      <c r="C14" s="84">
        <v>176552</v>
      </c>
      <c r="D14" s="35">
        <v>5.5570000000000001E-2</v>
      </c>
      <c r="E14" s="34">
        <f t="shared" si="0"/>
        <v>9810.9946400000008</v>
      </c>
      <c r="F14" s="33">
        <f t="shared" si="1"/>
        <v>99.997038920434335</v>
      </c>
      <c r="G14" s="32">
        <f t="shared" si="2"/>
        <v>3.7496839801496928E-4</v>
      </c>
      <c r="H14" s="31">
        <v>5.2279999999999998</v>
      </c>
      <c r="I14" s="30">
        <v>14819.86</v>
      </c>
      <c r="J14" s="29">
        <f t="shared" si="3"/>
        <v>77478.228080000001</v>
      </c>
      <c r="K14" s="28">
        <f t="shared" si="4"/>
        <v>2.961079565657884E-3</v>
      </c>
      <c r="L14" s="27">
        <f t="shared" si="5"/>
        <v>88.760359716489873</v>
      </c>
      <c r="M14" s="26">
        <f t="shared" si="6"/>
        <v>87289.222720000005</v>
      </c>
      <c r="N14" s="25">
        <f t="shared" si="7"/>
        <v>103001.2828096</v>
      </c>
    </row>
    <row r="15" spans="2:14" x14ac:dyDescent="0.2">
      <c r="B15" s="37">
        <v>42552</v>
      </c>
      <c r="C15" s="84">
        <v>185428</v>
      </c>
      <c r="D15" s="35">
        <v>5.5570000000000001E-2</v>
      </c>
      <c r="E15" s="34">
        <f t="shared" si="0"/>
        <v>10304.23396</v>
      </c>
      <c r="F15" s="33">
        <f t="shared" si="1"/>
        <v>99.997180656316885</v>
      </c>
      <c r="G15" s="32">
        <f t="shared" si="2"/>
        <v>3.7496839801496928E-4</v>
      </c>
      <c r="H15" s="31">
        <v>5.2279999999999998</v>
      </c>
      <c r="I15" s="30">
        <v>14819.86</v>
      </c>
      <c r="J15" s="29">
        <f t="shared" si="3"/>
        <v>77478.228080000001</v>
      </c>
      <c r="K15" s="28">
        <f t="shared" si="4"/>
        <v>2.8193436831073231E-3</v>
      </c>
      <c r="L15" s="27">
        <f t="shared" si="5"/>
        <v>88.261625704568814</v>
      </c>
      <c r="M15" s="26">
        <f t="shared" si="6"/>
        <v>87782.462039999999</v>
      </c>
      <c r="N15" s="25">
        <f t="shared" si="7"/>
        <v>103583.3052072</v>
      </c>
    </row>
    <row r="16" spans="2:14" x14ac:dyDescent="0.2">
      <c r="B16" s="37">
        <v>42583</v>
      </c>
      <c r="C16" s="84">
        <v>172210</v>
      </c>
      <c r="D16" s="35">
        <v>5.5570000000000001E-2</v>
      </c>
      <c r="E16" s="34">
        <f t="shared" si="0"/>
        <v>9569.7096999999994</v>
      </c>
      <c r="F16" s="33">
        <f t="shared" si="1"/>
        <v>99.996964263810625</v>
      </c>
      <c r="G16" s="32">
        <f t="shared" si="2"/>
        <v>3.7496839801496928E-4</v>
      </c>
      <c r="H16" s="31">
        <v>5.2279999999999998</v>
      </c>
      <c r="I16" s="30">
        <v>14819.86</v>
      </c>
      <c r="J16" s="29">
        <f t="shared" si="3"/>
        <v>77478.228080000001</v>
      </c>
      <c r="K16" s="28">
        <f t="shared" si="4"/>
        <v>3.0357361893688052E-3</v>
      </c>
      <c r="L16" s="27">
        <f t="shared" si="5"/>
        <v>89.006391255142717</v>
      </c>
      <c r="M16" s="26">
        <f t="shared" si="6"/>
        <v>87047.937780000007</v>
      </c>
      <c r="N16" s="25">
        <f t="shared" si="7"/>
        <v>102716.5665804</v>
      </c>
    </row>
    <row r="17" spans="2:14" x14ac:dyDescent="0.2">
      <c r="B17" s="37">
        <v>42614</v>
      </c>
      <c r="C17" s="84">
        <v>164669</v>
      </c>
      <c r="D17" s="35">
        <v>5.5570000000000001E-2</v>
      </c>
      <c r="E17" s="34">
        <f t="shared" si="0"/>
        <v>9150.6563299999998</v>
      </c>
      <c r="F17" s="33">
        <f t="shared" si="1"/>
        <v>99.996825246996153</v>
      </c>
      <c r="G17" s="32">
        <f t="shared" si="2"/>
        <v>3.7496839801496928E-4</v>
      </c>
      <c r="H17" s="31">
        <v>5.2279999999999998</v>
      </c>
      <c r="I17" s="30">
        <v>14819.86</v>
      </c>
      <c r="J17" s="29">
        <f t="shared" si="3"/>
        <v>77478.228080000001</v>
      </c>
      <c r="K17" s="28">
        <f t="shared" si="4"/>
        <v>3.1747530038519441E-3</v>
      </c>
      <c r="L17" s="27">
        <f t="shared" si="5"/>
        <v>89.436945434167797</v>
      </c>
      <c r="M17" s="26">
        <f t="shared" si="6"/>
        <v>86628.884409999999</v>
      </c>
      <c r="N17" s="25">
        <f t="shared" si="7"/>
        <v>102222.0836038</v>
      </c>
    </row>
    <row r="18" spans="2:14" x14ac:dyDescent="0.2">
      <c r="B18" s="37">
        <v>42644</v>
      </c>
      <c r="C18" s="84">
        <v>331005</v>
      </c>
      <c r="D18" s="35">
        <v>5.5570000000000001E-2</v>
      </c>
      <c r="E18" s="34">
        <f t="shared" si="0"/>
        <v>18393.94785</v>
      </c>
      <c r="F18" s="33">
        <f t="shared" si="1"/>
        <v>99.998420592610813</v>
      </c>
      <c r="G18" s="32">
        <f t="shared" si="2"/>
        <v>3.7496839801496928E-4</v>
      </c>
      <c r="H18" s="31">
        <v>5.2279999999999998</v>
      </c>
      <c r="I18" s="30">
        <v>14819.86</v>
      </c>
      <c r="J18" s="29">
        <f t="shared" si="3"/>
        <v>77478.228080000001</v>
      </c>
      <c r="K18" s="28">
        <f t="shared" si="4"/>
        <v>1.579407389187986E-3</v>
      </c>
      <c r="L18" s="27">
        <f t="shared" si="5"/>
        <v>80.814091605232647</v>
      </c>
      <c r="M18" s="26">
        <f t="shared" si="6"/>
        <v>95872.175929999998</v>
      </c>
      <c r="N18" s="25">
        <f t="shared" si="7"/>
        <v>113129.1675974</v>
      </c>
    </row>
    <row r="19" spans="2:14" x14ac:dyDescent="0.2">
      <c r="B19" s="37">
        <v>42675</v>
      </c>
      <c r="C19" s="84">
        <v>428361</v>
      </c>
      <c r="D19" s="35">
        <v>5.5570000000000001E-2</v>
      </c>
      <c r="E19" s="34">
        <f t="shared" si="0"/>
        <v>23804.020769999999</v>
      </c>
      <c r="F19" s="33">
        <f t="shared" si="1"/>
        <v>99.998779548979755</v>
      </c>
      <c r="G19" s="32">
        <f t="shared" si="2"/>
        <v>3.7496839801496928E-4</v>
      </c>
      <c r="H19" s="31">
        <v>5.2279999999999998</v>
      </c>
      <c r="I19" s="30">
        <v>14819.86</v>
      </c>
      <c r="J19" s="29">
        <f t="shared" si="3"/>
        <v>77478.228080000001</v>
      </c>
      <c r="K19" s="28">
        <f t="shared" si="4"/>
        <v>1.2204510202424267E-3</v>
      </c>
      <c r="L19" s="27">
        <f t="shared" si="5"/>
        <v>76.497341794558707</v>
      </c>
      <c r="M19" s="26">
        <f t="shared" si="6"/>
        <v>101282.24885</v>
      </c>
      <c r="N19" s="25">
        <f t="shared" si="7"/>
        <v>119513.05364299999</v>
      </c>
    </row>
    <row r="20" spans="2:14" ht="13.5" thickBot="1" x14ac:dyDescent="0.25">
      <c r="B20" s="37">
        <v>42705</v>
      </c>
      <c r="C20" s="83">
        <v>413027</v>
      </c>
      <c r="D20" s="35">
        <v>5.5570000000000001E-2</v>
      </c>
      <c r="E20" s="82">
        <f t="shared" si="0"/>
        <v>22951.910390000001</v>
      </c>
      <c r="F20" s="81">
        <f t="shared" si="1"/>
        <v>99.99873423920809</v>
      </c>
      <c r="G20" s="80">
        <f t="shared" si="2"/>
        <v>3.7496839801496928E-4</v>
      </c>
      <c r="H20" s="31">
        <v>5.2279999999999998</v>
      </c>
      <c r="I20" s="30">
        <v>14819.86</v>
      </c>
      <c r="J20" s="79">
        <f t="shared" si="3"/>
        <v>77478.228080000001</v>
      </c>
      <c r="K20" s="78">
        <f t="shared" si="4"/>
        <v>1.265760791915734E-3</v>
      </c>
      <c r="L20" s="77">
        <f t="shared" si="5"/>
        <v>77.146391770776972</v>
      </c>
      <c r="M20" s="76">
        <f t="shared" si="6"/>
        <v>100430.13847000001</v>
      </c>
      <c r="N20" s="75">
        <f t="shared" si="7"/>
        <v>118507.5633946</v>
      </c>
    </row>
    <row r="21" spans="2:14" s="57" customFormat="1" ht="18" customHeight="1" thickBot="1" x14ac:dyDescent="0.25">
      <c r="B21" s="17" t="s">
        <v>0</v>
      </c>
      <c r="C21" s="74">
        <f>SUM(C9:C20)</f>
        <v>3546423</v>
      </c>
      <c r="D21" s="73">
        <f>E21/C21</f>
        <v>5.5569999999999994E-2</v>
      </c>
      <c r="E21" s="72">
        <f>SUM(E9:E20)</f>
        <v>197074.72610999999</v>
      </c>
      <c r="F21" s="14" t="e">
        <f>C21/#REF!*100</f>
        <v>#REF!</v>
      </c>
      <c r="G21" s="13" t="e">
        <f>E21/#REF!*100</f>
        <v>#REF!</v>
      </c>
      <c r="H21" s="71">
        <v>5.2279999999999998</v>
      </c>
      <c r="I21" s="70">
        <v>14819.86</v>
      </c>
      <c r="J21" s="69">
        <f>SUM(J9:J20)</f>
        <v>929738.73696000024</v>
      </c>
      <c r="K21" s="68" t="e">
        <f>H21/#REF!*100</f>
        <v>#REF!</v>
      </c>
      <c r="L21" s="67">
        <f t="shared" si="5"/>
        <v>82.510439165940525</v>
      </c>
      <c r="M21" s="66">
        <f>SUM(M9:M20)</f>
        <v>1126813.4630700001</v>
      </c>
      <c r="N21" s="6">
        <f>SUM(N9:N20)</f>
        <v>1329639.8864226001</v>
      </c>
    </row>
    <row r="22" spans="2:14" s="57" customFormat="1" ht="18" customHeight="1" x14ac:dyDescent="0.2">
      <c r="B22" s="65"/>
      <c r="C22" s="64"/>
      <c r="D22" s="62"/>
      <c r="E22" s="63"/>
      <c r="F22" s="59"/>
      <c r="G22" s="62"/>
      <c r="H22" s="61" t="s">
        <v>10</v>
      </c>
      <c r="I22" s="60"/>
      <c r="J22" s="58"/>
      <c r="K22" s="59"/>
      <c r="L22" s="59"/>
      <c r="M22" s="58"/>
      <c r="N22" s="58"/>
    </row>
  </sheetData>
  <mergeCells count="11">
    <mergeCell ref="B5:B8"/>
    <mergeCell ref="C5:N5"/>
    <mergeCell ref="C6:G6"/>
    <mergeCell ref="H6:L6"/>
    <mergeCell ref="M6:N6"/>
    <mergeCell ref="C7:C8"/>
    <mergeCell ref="D7:D8"/>
    <mergeCell ref="F7:G7"/>
    <mergeCell ref="H7:H8"/>
    <mergeCell ref="I7:I8"/>
    <mergeCell ref="K7:L7"/>
  </mergeCells>
  <pageMargins left="0.75" right="0.75" top="1" bottom="1" header="0.5" footer="0.5"/>
  <pageSetup paperSize="9" scale="57" orientation="landscape" r:id="rId1"/>
  <headerFooter alignWithMargins="0"/>
  <colBreaks count="1" manualBreakCount="1">
    <brk id="16" min="4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Структура перед. эл.энергии 16</vt:lpstr>
      <vt:lpstr>Переданная электроэнергия  2016</vt:lpstr>
      <vt:lpstr>'Переданная электроэнергия  2016'!Область_печати</vt:lpstr>
      <vt:lpstr>'Структура перед. эл.энергии 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Тюкаева Наталья Александровна</cp:lastModifiedBy>
  <cp:lastPrinted>2017-04-07T09:50:23Z</cp:lastPrinted>
  <dcterms:created xsi:type="dcterms:W3CDTF">2017-04-07T07:26:04Z</dcterms:created>
  <dcterms:modified xsi:type="dcterms:W3CDTF">2017-04-07T11:42:05Z</dcterms:modified>
</cp:coreProperties>
</file>